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berley\Documents\2018\One Eye Industries\"/>
    </mc:Choice>
  </mc:AlternateContent>
  <xr:revisionPtr revIDLastSave="0" documentId="8_{C3BA52BA-1430-4491-85DE-288E5F6DB61D}" xr6:coauthVersionLast="37" xr6:coauthVersionMax="37" xr10:uidLastSave="{00000000-0000-0000-0000-000000000000}"/>
  <bookViews>
    <workbookView xWindow="0" yWindow="0" windowWidth="20490" windowHeight="6590" xr2:uid="{7A1D5B1F-6640-4038-A3FD-A6DDC78DF762}"/>
  </bookViews>
  <sheets>
    <sheet name="Calculator" sheetId="1" r:id="rId1"/>
    <sheet name="Component cost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2" l="1"/>
  <c r="G11" i="2" s="1"/>
  <c r="F23" i="2" l="1"/>
  <c r="G23" i="2" s="1"/>
  <c r="G7" i="2"/>
  <c r="F8" i="2"/>
  <c r="G8" i="2" s="1"/>
  <c r="F9" i="2"/>
  <c r="G9" i="2" s="1"/>
  <c r="F10" i="2"/>
  <c r="G10" i="2" s="1"/>
  <c r="F12" i="2"/>
  <c r="G12" i="2" s="1"/>
  <c r="F13" i="2"/>
  <c r="G13" i="2" s="1"/>
  <c r="F14" i="2"/>
  <c r="G14" i="2" s="1"/>
  <c r="F15" i="2"/>
  <c r="G15" i="2" s="1"/>
  <c r="F18" i="2"/>
  <c r="G18" i="2" s="1"/>
  <c r="F19" i="2"/>
  <c r="G19" i="2" s="1"/>
  <c r="F20" i="2"/>
  <c r="G20" i="2" s="1"/>
  <c r="F21" i="2"/>
  <c r="G21" i="2" s="1"/>
  <c r="F22" i="2"/>
  <c r="G22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7" i="2"/>
  <c r="J28" i="1"/>
  <c r="B33" i="1" l="1"/>
  <c r="L11" i="1"/>
  <c r="M11" i="1" s="1"/>
  <c r="N12" i="1"/>
  <c r="N13" i="1"/>
  <c r="N14" i="1"/>
  <c r="N15" i="1"/>
  <c r="N16" i="1"/>
  <c r="N17" i="1"/>
  <c r="N18" i="1"/>
  <c r="N19" i="1"/>
  <c r="N11" i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K12" i="1"/>
  <c r="K13" i="1"/>
  <c r="K14" i="1"/>
  <c r="K15" i="1"/>
  <c r="K16" i="1"/>
  <c r="K17" i="1"/>
  <c r="K18" i="1"/>
  <c r="K19" i="1"/>
  <c r="K11" i="1"/>
  <c r="B62" i="1"/>
  <c r="B63" i="1"/>
  <c r="B64" i="1"/>
  <c r="B65" i="1"/>
  <c r="B66" i="1"/>
  <c r="B67" i="1"/>
  <c r="B68" i="1"/>
  <c r="B69" i="1"/>
  <c r="B61" i="1"/>
  <c r="B45" i="1"/>
  <c r="B46" i="1"/>
  <c r="B47" i="1"/>
  <c r="B48" i="1"/>
  <c r="B49" i="1"/>
  <c r="B50" i="1"/>
  <c r="B51" i="1"/>
  <c r="B52" i="1"/>
  <c r="B44" i="1"/>
  <c r="B29" i="1"/>
  <c r="B30" i="1"/>
  <c r="B31" i="1"/>
  <c r="B32" i="1"/>
  <c r="B34" i="1"/>
  <c r="B35" i="1"/>
  <c r="B36" i="1"/>
  <c r="B28" i="1"/>
  <c r="C28" i="1"/>
  <c r="E62" i="1"/>
  <c r="E63" i="1"/>
  <c r="E64" i="1"/>
  <c r="E65" i="1"/>
  <c r="E66" i="1"/>
  <c r="E67" i="1"/>
  <c r="E68" i="1"/>
  <c r="E69" i="1"/>
  <c r="E61" i="1"/>
  <c r="D62" i="1"/>
  <c r="D63" i="1"/>
  <c r="D64" i="1"/>
  <c r="D65" i="1"/>
  <c r="D66" i="1"/>
  <c r="D67" i="1"/>
  <c r="D68" i="1"/>
  <c r="D69" i="1"/>
  <c r="D61" i="1"/>
  <c r="E45" i="1"/>
  <c r="E46" i="1"/>
  <c r="E47" i="1"/>
  <c r="E48" i="1"/>
  <c r="E49" i="1"/>
  <c r="E50" i="1"/>
  <c r="E51" i="1"/>
  <c r="E52" i="1"/>
  <c r="E44" i="1"/>
  <c r="D45" i="1"/>
  <c r="D46" i="1"/>
  <c r="D47" i="1"/>
  <c r="D48" i="1"/>
  <c r="D49" i="1"/>
  <c r="D50" i="1"/>
  <c r="D51" i="1"/>
  <c r="D52" i="1"/>
  <c r="D44" i="1"/>
  <c r="E29" i="1"/>
  <c r="E30" i="1"/>
  <c r="E31" i="1"/>
  <c r="E32" i="1"/>
  <c r="E33" i="1"/>
  <c r="E34" i="1"/>
  <c r="E35" i="1"/>
  <c r="E36" i="1"/>
  <c r="E28" i="1"/>
  <c r="D29" i="1"/>
  <c r="D30" i="1"/>
  <c r="D31" i="1"/>
  <c r="D32" i="1"/>
  <c r="D33" i="1"/>
  <c r="D34" i="1"/>
  <c r="D35" i="1"/>
  <c r="D36" i="1"/>
  <c r="D28" i="1"/>
  <c r="G62" i="1"/>
  <c r="G63" i="1"/>
  <c r="G64" i="1"/>
  <c r="G65" i="1"/>
  <c r="G66" i="1"/>
  <c r="G67" i="1"/>
  <c r="G68" i="1"/>
  <c r="G69" i="1"/>
  <c r="G61" i="1"/>
  <c r="G45" i="1"/>
  <c r="G46" i="1"/>
  <c r="G47" i="1"/>
  <c r="G48" i="1"/>
  <c r="G49" i="1"/>
  <c r="G50" i="1"/>
  <c r="G51" i="1"/>
  <c r="G52" i="1"/>
  <c r="G44" i="1"/>
  <c r="H29" i="1"/>
  <c r="H30" i="1"/>
  <c r="H63" i="1" s="1"/>
  <c r="H31" i="1"/>
  <c r="H64" i="1" s="1"/>
  <c r="H32" i="1"/>
  <c r="H65" i="1" s="1"/>
  <c r="H33" i="1"/>
  <c r="H66" i="1" s="1"/>
  <c r="H34" i="1"/>
  <c r="H35" i="1"/>
  <c r="H68" i="1" s="1"/>
  <c r="H36" i="1"/>
  <c r="H69" i="1" s="1"/>
  <c r="G29" i="1"/>
  <c r="G30" i="1"/>
  <c r="G31" i="1"/>
  <c r="G32" i="1"/>
  <c r="G33" i="1"/>
  <c r="G34" i="1"/>
  <c r="G35" i="1"/>
  <c r="G36" i="1"/>
  <c r="G28" i="1"/>
  <c r="C29" i="1"/>
  <c r="C30" i="1"/>
  <c r="C31" i="1"/>
  <c r="C32" i="1"/>
  <c r="C33" i="1"/>
  <c r="K33" i="1" s="1"/>
  <c r="C34" i="1"/>
  <c r="C35" i="1"/>
  <c r="C36" i="1"/>
  <c r="J62" i="1"/>
  <c r="J63" i="1"/>
  <c r="J64" i="1"/>
  <c r="J65" i="1"/>
  <c r="J66" i="1"/>
  <c r="J67" i="1"/>
  <c r="J68" i="1"/>
  <c r="J69" i="1"/>
  <c r="J61" i="1"/>
  <c r="I62" i="1"/>
  <c r="I63" i="1"/>
  <c r="I64" i="1"/>
  <c r="I65" i="1"/>
  <c r="I66" i="1"/>
  <c r="I67" i="1"/>
  <c r="I68" i="1"/>
  <c r="I69" i="1"/>
  <c r="I61" i="1"/>
  <c r="I45" i="1"/>
  <c r="I46" i="1"/>
  <c r="I47" i="1"/>
  <c r="I48" i="1"/>
  <c r="I49" i="1"/>
  <c r="I50" i="1"/>
  <c r="I51" i="1"/>
  <c r="I52" i="1"/>
  <c r="I44" i="1"/>
  <c r="I29" i="1"/>
  <c r="I30" i="1"/>
  <c r="I31" i="1"/>
  <c r="I32" i="1"/>
  <c r="I33" i="1"/>
  <c r="I34" i="1"/>
  <c r="I35" i="1"/>
  <c r="I36" i="1"/>
  <c r="I28" i="1"/>
  <c r="J45" i="1"/>
  <c r="J46" i="1"/>
  <c r="J47" i="1"/>
  <c r="J48" i="1"/>
  <c r="J49" i="1"/>
  <c r="J50" i="1"/>
  <c r="J51" i="1"/>
  <c r="J52" i="1"/>
  <c r="J44" i="1"/>
  <c r="J29" i="1"/>
  <c r="J30" i="1"/>
  <c r="J31" i="1"/>
  <c r="J32" i="1"/>
  <c r="J33" i="1"/>
  <c r="J34" i="1"/>
  <c r="J35" i="1"/>
  <c r="J36" i="1"/>
  <c r="H45" i="1"/>
  <c r="H46" i="1"/>
  <c r="H47" i="1"/>
  <c r="H48" i="1"/>
  <c r="H49" i="1"/>
  <c r="H50" i="1"/>
  <c r="H51" i="1"/>
  <c r="H52" i="1"/>
  <c r="H44" i="1"/>
  <c r="H28" i="1"/>
  <c r="H61" i="1" s="1"/>
  <c r="K29" i="1" l="1"/>
  <c r="K36" i="1"/>
  <c r="N36" i="1"/>
  <c r="N68" i="1"/>
  <c r="K35" i="1"/>
  <c r="N66" i="1"/>
  <c r="K31" i="1"/>
  <c r="K30" i="1"/>
  <c r="N35" i="1"/>
  <c r="N48" i="1"/>
  <c r="N50" i="1"/>
  <c r="N47" i="1"/>
  <c r="N31" i="1"/>
  <c r="N52" i="1"/>
  <c r="N29" i="1"/>
  <c r="L64" i="1"/>
  <c r="M64" i="1" s="1"/>
  <c r="L45" i="1"/>
  <c r="M45" i="1" s="1"/>
  <c r="K34" i="1"/>
  <c r="N61" i="1"/>
  <c r="N34" i="1"/>
  <c r="N51" i="1"/>
  <c r="N69" i="1"/>
  <c r="N33" i="1"/>
  <c r="L61" i="1"/>
  <c r="M61" i="1" s="1"/>
  <c r="L62" i="1"/>
  <c r="M62" i="1" s="1"/>
  <c r="N49" i="1"/>
  <c r="L67" i="1"/>
  <c r="M67" i="1" s="1"/>
  <c r="L69" i="1"/>
  <c r="M69" i="1" s="1"/>
  <c r="L31" i="1"/>
  <c r="M31" i="1" s="1"/>
  <c r="L49" i="1"/>
  <c r="M49" i="1" s="1"/>
  <c r="N44" i="1"/>
  <c r="L50" i="1"/>
  <c r="M50" i="1" s="1"/>
  <c r="N45" i="1"/>
  <c r="N64" i="1"/>
  <c r="N46" i="1"/>
  <c r="L29" i="1"/>
  <c r="M29" i="1" s="1"/>
  <c r="L47" i="1"/>
  <c r="M47" i="1" s="1"/>
  <c r="L66" i="1"/>
  <c r="M66" i="1" s="1"/>
  <c r="L51" i="1"/>
  <c r="M51" i="1" s="1"/>
  <c r="N63" i="1"/>
  <c r="L68" i="1"/>
  <c r="M68" i="1" s="1"/>
  <c r="L35" i="1"/>
  <c r="M35" i="1" s="1"/>
  <c r="L36" i="1"/>
  <c r="M36" i="1" s="1"/>
  <c r="L34" i="1"/>
  <c r="M34" i="1" s="1"/>
  <c r="L52" i="1"/>
  <c r="M52" i="1" s="1"/>
  <c r="L48" i="1"/>
  <c r="M48" i="1" s="1"/>
  <c r="L33" i="1"/>
  <c r="M33" i="1" s="1"/>
  <c r="N65" i="1"/>
  <c r="L46" i="1"/>
  <c r="M46" i="1" s="1"/>
  <c r="L63" i="1"/>
  <c r="M63" i="1" s="1"/>
  <c r="L30" i="1"/>
  <c r="M30" i="1" s="1"/>
  <c r="L32" i="1"/>
  <c r="M32" i="1" s="1"/>
  <c r="L28" i="1"/>
  <c r="M28" i="1" s="1"/>
  <c r="N32" i="1"/>
  <c r="K32" i="1"/>
  <c r="L65" i="1"/>
  <c r="M65" i="1" s="1"/>
  <c r="L44" i="1"/>
  <c r="M44" i="1" s="1"/>
  <c r="N30" i="1"/>
  <c r="K28" i="1"/>
  <c r="N28" i="1"/>
  <c r="M20" i="1"/>
  <c r="K48" i="1"/>
  <c r="N20" i="1"/>
  <c r="L20" i="1"/>
  <c r="K50" i="1"/>
  <c r="K46" i="1"/>
  <c r="K45" i="1"/>
  <c r="K47" i="1"/>
  <c r="K49" i="1"/>
  <c r="K52" i="1"/>
  <c r="K65" i="1"/>
  <c r="K63" i="1"/>
  <c r="K67" i="1"/>
  <c r="K66" i="1"/>
  <c r="K62" i="1"/>
  <c r="K64" i="1"/>
  <c r="K61" i="1"/>
  <c r="K69" i="1"/>
  <c r="H67" i="1"/>
  <c r="N67" i="1" s="1"/>
  <c r="H62" i="1"/>
  <c r="N62" i="1" s="1"/>
  <c r="K51" i="1"/>
  <c r="K44" i="1"/>
  <c r="K20" i="1"/>
  <c r="K37" i="1" l="1"/>
  <c r="B77" i="1" s="1"/>
  <c r="B76" i="1"/>
  <c r="M37" i="1"/>
  <c r="L37" i="1"/>
  <c r="N70" i="1"/>
  <c r="K68" i="1"/>
  <c r="K70" i="1" s="1"/>
  <c r="N53" i="1"/>
  <c r="K53" i="1"/>
  <c r="L53" i="1"/>
  <c r="M53" i="1"/>
  <c r="N37" i="1"/>
  <c r="B78" i="1" l="1"/>
  <c r="B81" i="1" s="1"/>
  <c r="L70" i="1"/>
  <c r="M70" i="1"/>
  <c r="B79" i="1" l="1"/>
  <c r="B82" i="1" s="1"/>
</calcChain>
</file>

<file path=xl/sharedStrings.xml><?xml version="1.0" encoding="utf-8"?>
<sst xmlns="http://schemas.openxmlformats.org/spreadsheetml/2006/main" count="183" uniqueCount="83">
  <si>
    <t>ONE EYE COMPARISON CALCULATOR</t>
  </si>
  <si>
    <t>Conventional media filters</t>
  </si>
  <si>
    <t>Engine Oil</t>
  </si>
  <si>
    <t>Engine Coolant</t>
  </si>
  <si>
    <t>Fuel</t>
  </si>
  <si>
    <t xml:space="preserve">Transmisson </t>
  </si>
  <si>
    <t># of units</t>
  </si>
  <si>
    <t>Liters per unit</t>
  </si>
  <si>
    <t>Filter Cost</t>
  </si>
  <si>
    <t>Shop Rate</t>
  </si>
  <si>
    <t>Annual HRS / KM</t>
  </si>
  <si>
    <t>Service Interval -  HRS / KM</t>
  </si>
  <si>
    <t>Gear Box / PTO</t>
  </si>
  <si>
    <t>Frac / Fluid Pump</t>
  </si>
  <si>
    <t>Hydraulic open loop / inline pressure filter</t>
  </si>
  <si>
    <t>Hydraulic closed loop /  inline pressure filter</t>
  </si>
  <si>
    <t>Hydraulic tank return filter</t>
  </si>
  <si>
    <t>Locked Data</t>
  </si>
  <si>
    <t>Customer Data Inputs</t>
  </si>
  <si>
    <t>Cost Per Liter</t>
  </si>
  <si>
    <t>Annual cost Fluids</t>
  </si>
  <si>
    <t># of filter units</t>
  </si>
  <si>
    <t>Annual filter costs</t>
  </si>
  <si>
    <t>ANNUAL TOTALS</t>
  </si>
  <si>
    <t>Disposal fees 5 %</t>
  </si>
  <si>
    <t>Annual Shop Rate</t>
  </si>
  <si>
    <t>Shop HRS</t>
  </si>
  <si>
    <t>With One Eye filters @ instalation</t>
  </si>
  <si>
    <t>With One Eye filters after instalation</t>
  </si>
  <si>
    <t>One Time</t>
  </si>
  <si>
    <t xml:space="preserve"> Shop HRS @ 75%</t>
  </si>
  <si>
    <t>Service Interval Extention X 2.5</t>
  </si>
  <si>
    <t>Service Interval Extension X 2.5</t>
  </si>
  <si>
    <t>Service Interval Extension X 3.5</t>
  </si>
  <si>
    <t>One Eye filters after instalation</t>
  </si>
  <si>
    <t>One Eye filters and Ranglar CMS</t>
  </si>
  <si>
    <t xml:space="preserve">One Eye filters Costs </t>
  </si>
  <si>
    <t>Input</t>
  </si>
  <si>
    <t>Annual HRS / KM / Per Unit</t>
  </si>
  <si>
    <t>Annual Service Totals With</t>
  </si>
  <si>
    <t>Input the information based on the component</t>
  </si>
  <si>
    <t>***Service interval extentions are based on a CBPM program and is meant to be used with propoer oil sampling as part of a over all CBPM program.</t>
  </si>
  <si>
    <t>***Service interval extentions with the Ranglar CMS system is based on proper calibration and use of system in conjuction with a CBPM Program.</t>
  </si>
  <si>
    <t>Annual Savings With One Eye</t>
  </si>
  <si>
    <t>Annual Savings With One Eye And Ranglar CMS</t>
  </si>
  <si>
    <t>With One Eye filters and Ranglar CMS***</t>
  </si>
  <si>
    <t>***Cost of Ranglar CMS is dependant on components selected to monitor and can range from $10,000 to $25,0000</t>
  </si>
  <si>
    <t>Component costs to replace or repair.</t>
  </si>
  <si>
    <t>Replace</t>
  </si>
  <si>
    <t>Typical servo valve</t>
  </si>
  <si>
    <t>Hydraulic Components</t>
  </si>
  <si>
    <t>Main Drive Pump - CTU</t>
  </si>
  <si>
    <t>**Repair**</t>
  </si>
  <si>
    <t>** Repairs are general and subject to internal damage - These are estimates only based on history</t>
  </si>
  <si>
    <t>Hours</t>
  </si>
  <si>
    <t>Drive Motor</t>
  </si>
  <si>
    <t>NA</t>
  </si>
  <si>
    <t>Directional Control Valve</t>
  </si>
  <si>
    <t>Hyd system flush due to  failure</t>
  </si>
  <si>
    <t>Standard HP Filter (each)</t>
  </si>
  <si>
    <t>Standard LP or return filter (each)</t>
  </si>
  <si>
    <t>** Filters are always changed in groups, the number of filters is dependant on system design</t>
  </si>
  <si>
    <t>Typical charge pump</t>
  </si>
  <si>
    <t>Drive / Power Components</t>
  </si>
  <si>
    <t>Fuel pump</t>
  </si>
  <si>
    <t>Thermostat</t>
  </si>
  <si>
    <t>Water pump</t>
  </si>
  <si>
    <t>Oil pump</t>
  </si>
  <si>
    <t>Transmisson pump</t>
  </si>
  <si>
    <t>Transfer case / PTO</t>
  </si>
  <si>
    <t>Fuel injector (each)</t>
  </si>
  <si>
    <t>**Rate**</t>
  </si>
  <si>
    <t>** Shop rates differ from shop to shop, listed here is typical of oilfield and truck shops</t>
  </si>
  <si>
    <t>Totals with Replacment</t>
  </si>
  <si>
    <t>Complete power end (Quint)</t>
  </si>
  <si>
    <t>Power end lube pump (Quint)</t>
  </si>
  <si>
    <t>Typical 2 pad Gear box</t>
  </si>
  <si>
    <t>Complete Transmisson (4700OFS)</t>
  </si>
  <si>
    <t>Standard charge filter (each)</t>
  </si>
  <si>
    <t># of filters per unit</t>
  </si>
  <si>
    <t xml:space="preserve">***Data based on ISX15 with 4700 OFS </t>
  </si>
  <si>
    <t>Fleet units #</t>
  </si>
  <si>
    <t>Rate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</si>
</sst>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/>
    </xf>
    <xf numFmtId="164" fontId="3" fillId="3" borderId="1" xfId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2" borderId="1" xfId="1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0" fontId="3" fillId="0" borderId="0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Fill="1" applyBorder="1" applyAlignment="1"/>
    <xf numFmtId="0" fontId="8" fillId="2" borderId="2" xfId="0" applyFont="1" applyFill="1" applyBorder="1" applyAlignment="1">
      <alignment vertical="center"/>
    </xf>
    <xf numFmtId="0" fontId="9" fillId="0" borderId="0" xfId="0" applyFont="1"/>
    <xf numFmtId="0" fontId="8" fillId="4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0" xfId="1" applyFont="1"/>
    <xf numFmtId="0" fontId="0" fillId="0" borderId="0" xfId="0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0" fontId="0" fillId="5" borderId="0" xfId="0" applyFill="1"/>
    <xf numFmtId="164" fontId="0" fillId="5" borderId="0" xfId="1" applyFont="1" applyFill="1"/>
    <xf numFmtId="0" fontId="0" fillId="5" borderId="1" xfId="0" applyFill="1" applyBorder="1" applyAlignment="1">
      <alignment horizontal="center"/>
    </xf>
    <xf numFmtId="164" fontId="0" fillId="5" borderId="1" xfId="1" applyFont="1" applyFill="1" applyBorder="1" applyAlignment="1">
      <alignment horizontal="center"/>
    </xf>
    <xf numFmtId="164" fontId="0" fillId="0" borderId="1" xfId="0" applyNumberFormat="1" applyBorder="1"/>
    <xf numFmtId="164" fontId="0" fillId="5" borderId="1" xfId="0" applyNumberFormat="1" applyFill="1" applyBorder="1"/>
    <xf numFmtId="0" fontId="7" fillId="2" borderId="1" xfId="0" applyFont="1" applyFill="1" applyBorder="1"/>
    <xf numFmtId="164" fontId="7" fillId="2" borderId="1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Fill="1" applyBorder="1"/>
    <xf numFmtId="0" fontId="2" fillId="3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3599C-1245-4841-B13D-F7BD7193FCFB}">
  <dimension ref="A1:P82"/>
  <sheetViews>
    <sheetView tabSelected="1" zoomScale="80" zoomScaleNormal="80" workbookViewId="0">
      <selection activeCell="G4" sqref="G4"/>
    </sheetView>
  </sheetViews>
  <sheetFormatPr defaultColWidth="8.7265625" defaultRowHeight="10" x14ac:dyDescent="0.2"/>
  <cols>
    <col min="1" max="1" width="50.54296875" style="2" customWidth="1"/>
    <col min="2" max="2" width="15.26953125" style="2" customWidth="1"/>
    <col min="3" max="3" width="18.1796875" style="2" customWidth="1"/>
    <col min="4" max="4" width="14.1796875" style="2" customWidth="1"/>
    <col min="5" max="5" width="16.1796875" style="2" customWidth="1"/>
    <col min="6" max="6" width="15.26953125" style="2" customWidth="1"/>
    <col min="7" max="7" width="16" style="2" customWidth="1"/>
    <col min="8" max="8" width="17.54296875" style="2" customWidth="1"/>
    <col min="9" max="9" width="26.26953125" style="2" customWidth="1"/>
    <col min="10" max="10" width="29.54296875" style="2" customWidth="1"/>
    <col min="11" max="11" width="20.54296875" style="2" customWidth="1"/>
    <col min="12" max="12" width="21.54296875" style="2" customWidth="1"/>
    <col min="13" max="13" width="21.453125" style="2" customWidth="1"/>
    <col min="14" max="14" width="20.26953125" style="2" customWidth="1"/>
    <col min="15" max="16384" width="8.7265625" style="2"/>
  </cols>
  <sheetData>
    <row r="1" spans="1:14" ht="23" x14ac:dyDescent="0.5">
      <c r="A1" s="29" t="s">
        <v>0</v>
      </c>
      <c r="B1" s="1"/>
    </row>
    <row r="3" spans="1:14" x14ac:dyDescent="0.2">
      <c r="A3" s="2" t="s">
        <v>40</v>
      </c>
    </row>
    <row r="4" spans="1:14" x14ac:dyDescent="0.2">
      <c r="A4" s="2" t="s">
        <v>80</v>
      </c>
    </row>
    <row r="5" spans="1:14" x14ac:dyDescent="0.2">
      <c r="A5" s="2" t="s">
        <v>41</v>
      </c>
    </row>
    <row r="6" spans="1:14" x14ac:dyDescent="0.2">
      <c r="A6" s="2" t="s">
        <v>42</v>
      </c>
    </row>
    <row r="8" spans="1:14" ht="0.65" customHeight="1" x14ac:dyDescent="0.2"/>
    <row r="9" spans="1:14" ht="20.149999999999999" customHeight="1" x14ac:dyDescent="0.2">
      <c r="A9" s="23" t="s">
        <v>1</v>
      </c>
      <c r="B9" s="56" t="s">
        <v>18</v>
      </c>
      <c r="C9" s="57"/>
      <c r="D9" s="57"/>
      <c r="E9" s="57"/>
      <c r="F9" s="57"/>
      <c r="G9" s="57"/>
      <c r="H9" s="57"/>
      <c r="I9" s="57"/>
      <c r="J9" s="58"/>
      <c r="K9" s="22" t="s">
        <v>17</v>
      </c>
      <c r="L9" s="22" t="s">
        <v>17</v>
      </c>
      <c r="M9" s="22" t="s">
        <v>17</v>
      </c>
      <c r="N9" s="22" t="s">
        <v>17</v>
      </c>
    </row>
    <row r="10" spans="1:14" ht="20.149999999999999" customHeight="1" x14ac:dyDescent="0.25">
      <c r="A10" s="9"/>
      <c r="B10" s="26" t="s">
        <v>81</v>
      </c>
      <c r="C10" s="21" t="s">
        <v>79</v>
      </c>
      <c r="D10" s="21" t="s">
        <v>7</v>
      </c>
      <c r="E10" s="21" t="s">
        <v>19</v>
      </c>
      <c r="F10" s="21" t="s">
        <v>8</v>
      </c>
      <c r="G10" s="21" t="s">
        <v>9</v>
      </c>
      <c r="H10" s="21" t="s">
        <v>26</v>
      </c>
      <c r="I10" s="21" t="s">
        <v>38</v>
      </c>
      <c r="J10" s="21" t="s">
        <v>11</v>
      </c>
      <c r="K10" s="22" t="s">
        <v>22</v>
      </c>
      <c r="L10" s="22" t="s">
        <v>20</v>
      </c>
      <c r="M10" s="22" t="s">
        <v>24</v>
      </c>
      <c r="N10" s="22" t="s">
        <v>25</v>
      </c>
    </row>
    <row r="11" spans="1:14" ht="12.65" customHeight="1" x14ac:dyDescent="0.25">
      <c r="A11" s="3" t="s">
        <v>2</v>
      </c>
      <c r="B11" s="27">
        <v>1</v>
      </c>
      <c r="C11" s="19">
        <v>2</v>
      </c>
      <c r="D11" s="19">
        <v>80</v>
      </c>
      <c r="E11" s="28">
        <v>4.45</v>
      </c>
      <c r="F11" s="28">
        <v>80</v>
      </c>
      <c r="G11" s="28">
        <v>115</v>
      </c>
      <c r="H11" s="19">
        <v>1</v>
      </c>
      <c r="I11" s="19">
        <v>100000</v>
      </c>
      <c r="J11" s="19">
        <v>32000</v>
      </c>
      <c r="K11" s="7">
        <f>+SUM(I11/J11)*(F11)*(C11)*(B11)</f>
        <v>500</v>
      </c>
      <c r="L11" s="7">
        <f>+SUM(I11/J11)*(D11*E11)*(B11)</f>
        <v>1112.5</v>
      </c>
      <c r="M11" s="7">
        <f>+SUM(L11*0.05)*(B11)</f>
        <v>55.625</v>
      </c>
      <c r="N11" s="8">
        <f>+SUM(I11/J11)*(G11*H11)*(B11)</f>
        <v>359.375</v>
      </c>
    </row>
    <row r="12" spans="1:14" ht="10.5" x14ac:dyDescent="0.25">
      <c r="A12" s="3" t="s">
        <v>3</v>
      </c>
      <c r="B12" s="27">
        <v>1</v>
      </c>
      <c r="C12" s="19">
        <v>1</v>
      </c>
      <c r="D12" s="19">
        <v>100</v>
      </c>
      <c r="E12" s="28">
        <v>3.83</v>
      </c>
      <c r="F12" s="28">
        <v>50</v>
      </c>
      <c r="G12" s="28">
        <v>115</v>
      </c>
      <c r="H12" s="19">
        <v>1</v>
      </c>
      <c r="I12" s="19">
        <v>100000</v>
      </c>
      <c r="J12" s="19">
        <v>100000</v>
      </c>
      <c r="K12" s="7">
        <f t="shared" ref="K12:K19" si="0">+SUM(I12/J12)*(F12)*(C12)*(B12)</f>
        <v>50</v>
      </c>
      <c r="L12" s="7">
        <f t="shared" ref="L12:L19" si="1">+SUM(I12/J12)*(D12*E12)*(B12)</f>
        <v>383</v>
      </c>
      <c r="M12" s="7">
        <f t="shared" ref="M12:M19" si="2">+SUM(L12*0.05)</f>
        <v>19.150000000000002</v>
      </c>
      <c r="N12" s="8">
        <f t="shared" ref="N12:N19" si="3">+SUM(I12/J12)*(G12*H12)*(B12)</f>
        <v>115</v>
      </c>
    </row>
    <row r="13" spans="1:14" ht="10.5" x14ac:dyDescent="0.25">
      <c r="A13" s="3" t="s">
        <v>4</v>
      </c>
      <c r="B13" s="27">
        <v>1</v>
      </c>
      <c r="C13" s="19">
        <v>2</v>
      </c>
      <c r="D13" s="19">
        <v>0</v>
      </c>
      <c r="E13" s="28">
        <v>0</v>
      </c>
      <c r="F13" s="28">
        <v>60</v>
      </c>
      <c r="G13" s="28">
        <v>115</v>
      </c>
      <c r="H13" s="19">
        <v>1</v>
      </c>
      <c r="I13" s="19">
        <v>100000</v>
      </c>
      <c r="J13" s="19">
        <v>32000</v>
      </c>
      <c r="K13" s="7">
        <f t="shared" si="0"/>
        <v>375</v>
      </c>
      <c r="L13" s="7">
        <f t="shared" si="1"/>
        <v>0</v>
      </c>
      <c r="M13" s="7">
        <f t="shared" si="2"/>
        <v>0</v>
      </c>
      <c r="N13" s="8">
        <f t="shared" si="3"/>
        <v>359.375</v>
      </c>
    </row>
    <row r="14" spans="1:14" ht="10.5" x14ac:dyDescent="0.25">
      <c r="A14" s="3" t="s">
        <v>5</v>
      </c>
      <c r="B14" s="27">
        <v>1</v>
      </c>
      <c r="C14" s="19">
        <v>1</v>
      </c>
      <c r="D14" s="19">
        <v>60</v>
      </c>
      <c r="E14" s="28">
        <v>4.58</v>
      </c>
      <c r="F14" s="28">
        <v>26</v>
      </c>
      <c r="G14" s="28">
        <v>115</v>
      </c>
      <c r="H14" s="19">
        <v>1</v>
      </c>
      <c r="I14" s="19">
        <v>100000</v>
      </c>
      <c r="J14" s="19">
        <v>25000</v>
      </c>
      <c r="K14" s="7">
        <f t="shared" si="0"/>
        <v>104</v>
      </c>
      <c r="L14" s="7">
        <f t="shared" si="1"/>
        <v>1099.2</v>
      </c>
      <c r="M14" s="7">
        <f t="shared" si="2"/>
        <v>54.960000000000008</v>
      </c>
      <c r="N14" s="8">
        <f t="shared" si="3"/>
        <v>460</v>
      </c>
    </row>
    <row r="15" spans="1:14" ht="10.5" x14ac:dyDescent="0.25">
      <c r="A15" s="4" t="s">
        <v>14</v>
      </c>
      <c r="B15" s="27">
        <v>1</v>
      </c>
      <c r="C15" s="19">
        <v>2</v>
      </c>
      <c r="D15" s="19">
        <v>0</v>
      </c>
      <c r="E15" s="28">
        <v>3.81</v>
      </c>
      <c r="F15" s="28">
        <v>450</v>
      </c>
      <c r="G15" s="28">
        <v>115</v>
      </c>
      <c r="H15" s="19">
        <v>1</v>
      </c>
      <c r="I15" s="19">
        <v>3000</v>
      </c>
      <c r="J15" s="19">
        <v>1500</v>
      </c>
      <c r="K15" s="7">
        <f t="shared" si="0"/>
        <v>1800</v>
      </c>
      <c r="L15" s="7">
        <f t="shared" si="1"/>
        <v>0</v>
      </c>
      <c r="M15" s="7">
        <f t="shared" si="2"/>
        <v>0</v>
      </c>
      <c r="N15" s="8">
        <f t="shared" si="3"/>
        <v>230</v>
      </c>
    </row>
    <row r="16" spans="1:14" ht="10.5" x14ac:dyDescent="0.25">
      <c r="A16" s="4" t="s">
        <v>15</v>
      </c>
      <c r="B16" s="27">
        <v>1</v>
      </c>
      <c r="C16" s="19">
        <v>4</v>
      </c>
      <c r="D16" s="19">
        <v>0</v>
      </c>
      <c r="E16" s="28">
        <v>3.81</v>
      </c>
      <c r="F16" s="28">
        <v>750</v>
      </c>
      <c r="G16" s="28">
        <v>115</v>
      </c>
      <c r="H16" s="19">
        <v>1</v>
      </c>
      <c r="I16" s="19">
        <v>3000</v>
      </c>
      <c r="J16" s="19">
        <v>600</v>
      </c>
      <c r="K16" s="7">
        <f t="shared" si="0"/>
        <v>15000</v>
      </c>
      <c r="L16" s="7">
        <f t="shared" si="1"/>
        <v>0</v>
      </c>
      <c r="M16" s="7">
        <f t="shared" si="2"/>
        <v>0</v>
      </c>
      <c r="N16" s="8">
        <f t="shared" si="3"/>
        <v>575</v>
      </c>
    </row>
    <row r="17" spans="1:14" ht="10.5" x14ac:dyDescent="0.25">
      <c r="A17" s="4" t="s">
        <v>16</v>
      </c>
      <c r="B17" s="27">
        <v>1</v>
      </c>
      <c r="C17" s="19">
        <v>2</v>
      </c>
      <c r="D17" s="19">
        <v>2000</v>
      </c>
      <c r="E17" s="28">
        <v>3.81</v>
      </c>
      <c r="F17" s="28">
        <v>250</v>
      </c>
      <c r="G17" s="28">
        <v>115</v>
      </c>
      <c r="H17" s="19">
        <v>1</v>
      </c>
      <c r="I17" s="19">
        <v>3000</v>
      </c>
      <c r="J17" s="19">
        <v>1500</v>
      </c>
      <c r="K17" s="7">
        <f t="shared" si="0"/>
        <v>1000</v>
      </c>
      <c r="L17" s="7">
        <f t="shared" si="1"/>
        <v>15240</v>
      </c>
      <c r="M17" s="7">
        <f t="shared" si="2"/>
        <v>762</v>
      </c>
      <c r="N17" s="8">
        <f t="shared" si="3"/>
        <v>230</v>
      </c>
    </row>
    <row r="18" spans="1:14" ht="10.5" x14ac:dyDescent="0.25">
      <c r="A18" s="4" t="s">
        <v>12</v>
      </c>
      <c r="B18" s="27">
        <v>1</v>
      </c>
      <c r="C18" s="19">
        <v>1</v>
      </c>
      <c r="D18" s="19">
        <v>20</v>
      </c>
      <c r="E18" s="28">
        <v>4.83</v>
      </c>
      <c r="F18" s="28">
        <v>26</v>
      </c>
      <c r="G18" s="28">
        <v>115</v>
      </c>
      <c r="H18" s="19">
        <v>1</v>
      </c>
      <c r="I18" s="19">
        <v>3000</v>
      </c>
      <c r="J18" s="19">
        <v>1000</v>
      </c>
      <c r="K18" s="7">
        <f t="shared" si="0"/>
        <v>78</v>
      </c>
      <c r="L18" s="7">
        <f t="shared" si="1"/>
        <v>289.79999999999995</v>
      </c>
      <c r="M18" s="7">
        <f t="shared" si="2"/>
        <v>14.489999999999998</v>
      </c>
      <c r="N18" s="8">
        <f t="shared" si="3"/>
        <v>345</v>
      </c>
    </row>
    <row r="19" spans="1:14" ht="10.5" x14ac:dyDescent="0.25">
      <c r="A19" s="4" t="s">
        <v>13</v>
      </c>
      <c r="B19" s="27">
        <v>1</v>
      </c>
      <c r="C19" s="19">
        <v>1</v>
      </c>
      <c r="D19" s="19">
        <v>100</v>
      </c>
      <c r="E19" s="28">
        <v>4.83</v>
      </c>
      <c r="F19" s="28">
        <v>300</v>
      </c>
      <c r="G19" s="28">
        <v>115</v>
      </c>
      <c r="H19" s="19">
        <v>1</v>
      </c>
      <c r="I19" s="19">
        <v>3000</v>
      </c>
      <c r="J19" s="19">
        <v>1000</v>
      </c>
      <c r="K19" s="7">
        <f t="shared" si="0"/>
        <v>900</v>
      </c>
      <c r="L19" s="7">
        <f t="shared" si="1"/>
        <v>1449</v>
      </c>
      <c r="M19" s="7">
        <f t="shared" si="2"/>
        <v>72.45</v>
      </c>
      <c r="N19" s="8">
        <f t="shared" si="3"/>
        <v>345</v>
      </c>
    </row>
    <row r="20" spans="1:14" ht="18.649999999999999" customHeight="1" x14ac:dyDescent="0.2">
      <c r="J20" s="11" t="s">
        <v>23</v>
      </c>
      <c r="K20" s="15">
        <f>+SUM(K11:K19)</f>
        <v>19807</v>
      </c>
      <c r="L20" s="15">
        <f t="shared" ref="L20:M20" si="4">+SUM(L11:L19)</f>
        <v>19573.5</v>
      </c>
      <c r="M20" s="15">
        <f t="shared" si="4"/>
        <v>978.67500000000007</v>
      </c>
      <c r="N20" s="15">
        <f>+SUM(N11:N19)</f>
        <v>3018.75</v>
      </c>
    </row>
    <row r="21" spans="1:14" ht="10" customHeight="1" x14ac:dyDescent="0.2">
      <c r="J21" s="14"/>
      <c r="K21" s="16"/>
      <c r="L21" s="16"/>
      <c r="M21" s="16"/>
      <c r="N21" s="16"/>
    </row>
    <row r="25" spans="1:14" ht="18" customHeight="1" x14ac:dyDescent="0.2">
      <c r="F25" s="25" t="s">
        <v>37</v>
      </c>
    </row>
    <row r="26" spans="1:14" ht="10.5" x14ac:dyDescent="0.25">
      <c r="A26" s="13" t="s">
        <v>27</v>
      </c>
      <c r="B26" s="5" t="s">
        <v>17</v>
      </c>
      <c r="C26" s="5" t="s">
        <v>17</v>
      </c>
      <c r="D26" s="5" t="s">
        <v>17</v>
      </c>
      <c r="E26" s="5" t="s">
        <v>17</v>
      </c>
      <c r="F26" s="20" t="s">
        <v>29</v>
      </c>
      <c r="G26" s="5" t="s">
        <v>17</v>
      </c>
      <c r="H26" s="5" t="s">
        <v>17</v>
      </c>
      <c r="I26" s="5" t="s">
        <v>17</v>
      </c>
      <c r="J26" s="10" t="s">
        <v>17</v>
      </c>
      <c r="K26" s="5" t="s">
        <v>17</v>
      </c>
      <c r="L26" s="5" t="s">
        <v>17</v>
      </c>
      <c r="M26" s="5" t="s">
        <v>17</v>
      </c>
      <c r="N26" s="5" t="s">
        <v>17</v>
      </c>
    </row>
    <row r="27" spans="1:14" ht="10.5" x14ac:dyDescent="0.25">
      <c r="A27" s="9"/>
      <c r="B27" s="5" t="s">
        <v>6</v>
      </c>
      <c r="C27" s="5" t="s">
        <v>21</v>
      </c>
      <c r="D27" s="5" t="s">
        <v>7</v>
      </c>
      <c r="E27" s="5" t="s">
        <v>19</v>
      </c>
      <c r="F27" s="20" t="s">
        <v>8</v>
      </c>
      <c r="G27" s="5" t="s">
        <v>9</v>
      </c>
      <c r="H27" s="5" t="s">
        <v>30</v>
      </c>
      <c r="I27" s="5" t="s">
        <v>10</v>
      </c>
      <c r="J27" s="5" t="s">
        <v>31</v>
      </c>
      <c r="K27" s="5" t="s">
        <v>22</v>
      </c>
      <c r="L27" s="5" t="s">
        <v>20</v>
      </c>
      <c r="M27" s="5" t="s">
        <v>24</v>
      </c>
      <c r="N27" s="5" t="s">
        <v>25</v>
      </c>
    </row>
    <row r="28" spans="1:14" ht="10.5" x14ac:dyDescent="0.25">
      <c r="A28" s="3" t="s">
        <v>2</v>
      </c>
      <c r="B28" s="6">
        <f>+SUM(B11)</f>
        <v>1</v>
      </c>
      <c r="C28" s="6">
        <f>+SUM(C11)</f>
        <v>2</v>
      </c>
      <c r="D28" s="6">
        <f>+SUM(D11)</f>
        <v>80</v>
      </c>
      <c r="E28" s="7">
        <f>+SUM(E11)</f>
        <v>4.45</v>
      </c>
      <c r="F28" s="28">
        <v>1500</v>
      </c>
      <c r="G28" s="7">
        <f>+SUM(G11)</f>
        <v>115</v>
      </c>
      <c r="H28" s="6">
        <f>+SUM(H11*0.75)</f>
        <v>0.75</v>
      </c>
      <c r="I28" s="6">
        <f>+SUM(I11)</f>
        <v>100000</v>
      </c>
      <c r="J28" s="6">
        <f>+SUM(J11*2.5)</f>
        <v>80000</v>
      </c>
      <c r="K28" s="7">
        <f>+SUM(F28*C28)*(B28)</f>
        <v>3000</v>
      </c>
      <c r="L28" s="7">
        <f>+SUM(I28/J28)*(D28*E28)*(B28)</f>
        <v>445</v>
      </c>
      <c r="M28" s="7">
        <f>+SUM(L28*0.05)*(B28)</f>
        <v>22.25</v>
      </c>
      <c r="N28" s="8">
        <f>+SUM(I28/J28)*(G28*H28)*(B28)</f>
        <v>107.8125</v>
      </c>
    </row>
    <row r="29" spans="1:14" ht="10.5" x14ac:dyDescent="0.25">
      <c r="A29" s="3" t="s">
        <v>3</v>
      </c>
      <c r="B29" s="6">
        <f t="shared" ref="B29:B36" si="5">+SUM(B12)</f>
        <v>1</v>
      </c>
      <c r="C29" s="6">
        <f t="shared" ref="C29:E36" si="6">+SUM(C12)</f>
        <v>1</v>
      </c>
      <c r="D29" s="6">
        <f t="shared" si="6"/>
        <v>100</v>
      </c>
      <c r="E29" s="7">
        <f t="shared" si="6"/>
        <v>3.83</v>
      </c>
      <c r="F29" s="28">
        <v>1200</v>
      </c>
      <c r="G29" s="7">
        <f t="shared" ref="G29:G36" si="7">+SUM(G12)</f>
        <v>115</v>
      </c>
      <c r="H29" s="6">
        <f t="shared" ref="H29:H36" si="8">+SUM(H12*0.75)</f>
        <v>0.75</v>
      </c>
      <c r="I29" s="6">
        <f t="shared" ref="I29:I36" si="9">+SUM(I12)</f>
        <v>100000</v>
      </c>
      <c r="J29" s="6">
        <f t="shared" ref="J29:J36" si="10">+SUM(J12*2.5)</f>
        <v>250000</v>
      </c>
      <c r="K29" s="7">
        <f t="shared" ref="K29:K35" si="11">+SUM(F29*C29)*(B29)</f>
        <v>1200</v>
      </c>
      <c r="L29" s="7">
        <f t="shared" ref="L29:L36" si="12">+SUM(I29/J29)*(D29*E29)*(B29)</f>
        <v>153.20000000000002</v>
      </c>
      <c r="M29" s="7">
        <f t="shared" ref="M29:M36" si="13">+SUM(L29*0.05)*(B29)</f>
        <v>7.660000000000001</v>
      </c>
      <c r="N29" s="8">
        <f t="shared" ref="N29:N36" si="14">+SUM(I29/J29)*(G29*H29)*(B29)</f>
        <v>34.5</v>
      </c>
    </row>
    <row r="30" spans="1:14" ht="10.5" x14ac:dyDescent="0.25">
      <c r="A30" s="3" t="s">
        <v>4</v>
      </c>
      <c r="B30" s="6">
        <f t="shared" si="5"/>
        <v>1</v>
      </c>
      <c r="C30" s="6">
        <f t="shared" si="6"/>
        <v>2</v>
      </c>
      <c r="D30" s="6">
        <f t="shared" si="6"/>
        <v>0</v>
      </c>
      <c r="E30" s="7">
        <f t="shared" si="6"/>
        <v>0</v>
      </c>
      <c r="F30" s="28">
        <v>1800</v>
      </c>
      <c r="G30" s="7">
        <f t="shared" si="7"/>
        <v>115</v>
      </c>
      <c r="H30" s="6">
        <f t="shared" si="8"/>
        <v>0.75</v>
      </c>
      <c r="I30" s="6">
        <f t="shared" si="9"/>
        <v>100000</v>
      </c>
      <c r="J30" s="6">
        <f t="shared" si="10"/>
        <v>80000</v>
      </c>
      <c r="K30" s="7">
        <f t="shared" si="11"/>
        <v>3600</v>
      </c>
      <c r="L30" s="7">
        <f t="shared" si="12"/>
        <v>0</v>
      </c>
      <c r="M30" s="7">
        <f t="shared" si="13"/>
        <v>0</v>
      </c>
      <c r="N30" s="8">
        <f t="shared" si="14"/>
        <v>107.8125</v>
      </c>
    </row>
    <row r="31" spans="1:14" ht="10.5" x14ac:dyDescent="0.25">
      <c r="A31" s="3" t="s">
        <v>5</v>
      </c>
      <c r="B31" s="6">
        <f t="shared" si="5"/>
        <v>1</v>
      </c>
      <c r="C31" s="6">
        <f t="shared" si="6"/>
        <v>1</v>
      </c>
      <c r="D31" s="6">
        <f t="shared" si="6"/>
        <v>60</v>
      </c>
      <c r="E31" s="7">
        <f t="shared" si="6"/>
        <v>4.58</v>
      </c>
      <c r="F31" s="28">
        <v>2000</v>
      </c>
      <c r="G31" s="7">
        <f t="shared" si="7"/>
        <v>115</v>
      </c>
      <c r="H31" s="6">
        <f t="shared" si="8"/>
        <v>0.75</v>
      </c>
      <c r="I31" s="6">
        <f t="shared" si="9"/>
        <v>100000</v>
      </c>
      <c r="J31" s="6">
        <f t="shared" si="10"/>
        <v>62500</v>
      </c>
      <c r="K31" s="7">
        <f t="shared" si="11"/>
        <v>2000</v>
      </c>
      <c r="L31" s="7">
        <f t="shared" si="12"/>
        <v>439.68000000000006</v>
      </c>
      <c r="M31" s="7">
        <f t="shared" si="13"/>
        <v>21.984000000000005</v>
      </c>
      <c r="N31" s="8">
        <f t="shared" si="14"/>
        <v>138</v>
      </c>
    </row>
    <row r="32" spans="1:14" ht="10.5" x14ac:dyDescent="0.25">
      <c r="A32" s="4" t="s">
        <v>14</v>
      </c>
      <c r="B32" s="6">
        <f t="shared" si="5"/>
        <v>1</v>
      </c>
      <c r="C32" s="6">
        <f t="shared" si="6"/>
        <v>2</v>
      </c>
      <c r="D32" s="6">
        <f t="shared" si="6"/>
        <v>0</v>
      </c>
      <c r="E32" s="7">
        <f t="shared" si="6"/>
        <v>3.81</v>
      </c>
      <c r="F32" s="28">
        <v>600</v>
      </c>
      <c r="G32" s="7">
        <f t="shared" si="7"/>
        <v>115</v>
      </c>
      <c r="H32" s="6">
        <f t="shared" si="8"/>
        <v>0.75</v>
      </c>
      <c r="I32" s="6">
        <f t="shared" si="9"/>
        <v>3000</v>
      </c>
      <c r="J32" s="6">
        <f t="shared" si="10"/>
        <v>3750</v>
      </c>
      <c r="K32" s="7">
        <f t="shared" si="11"/>
        <v>1200</v>
      </c>
      <c r="L32" s="7">
        <f t="shared" si="12"/>
        <v>0</v>
      </c>
      <c r="M32" s="7">
        <f t="shared" si="13"/>
        <v>0</v>
      </c>
      <c r="N32" s="8">
        <f t="shared" si="14"/>
        <v>69</v>
      </c>
    </row>
    <row r="33" spans="1:15" ht="10.5" x14ac:dyDescent="0.25">
      <c r="A33" s="4" t="s">
        <v>15</v>
      </c>
      <c r="B33" s="6">
        <f t="shared" si="5"/>
        <v>1</v>
      </c>
      <c r="C33" s="6">
        <f t="shared" si="6"/>
        <v>4</v>
      </c>
      <c r="D33" s="6">
        <f t="shared" si="6"/>
        <v>0</v>
      </c>
      <c r="E33" s="7">
        <f t="shared" si="6"/>
        <v>3.81</v>
      </c>
      <c r="F33" s="28">
        <v>6000</v>
      </c>
      <c r="G33" s="7">
        <f t="shared" si="7"/>
        <v>115</v>
      </c>
      <c r="H33" s="6">
        <f t="shared" si="8"/>
        <v>0.75</v>
      </c>
      <c r="I33" s="6">
        <f t="shared" si="9"/>
        <v>3000</v>
      </c>
      <c r="J33" s="6">
        <f t="shared" si="10"/>
        <v>1500</v>
      </c>
      <c r="K33" s="7">
        <f t="shared" si="11"/>
        <v>24000</v>
      </c>
      <c r="L33" s="7">
        <f t="shared" si="12"/>
        <v>0</v>
      </c>
      <c r="M33" s="7">
        <f t="shared" si="13"/>
        <v>0</v>
      </c>
      <c r="N33" s="8">
        <f t="shared" si="14"/>
        <v>172.5</v>
      </c>
    </row>
    <row r="34" spans="1:15" ht="10.5" x14ac:dyDescent="0.25">
      <c r="A34" s="4" t="s">
        <v>16</v>
      </c>
      <c r="B34" s="6">
        <f t="shared" si="5"/>
        <v>1</v>
      </c>
      <c r="C34" s="6">
        <f t="shared" si="6"/>
        <v>2</v>
      </c>
      <c r="D34" s="6">
        <f t="shared" si="6"/>
        <v>2000</v>
      </c>
      <c r="E34" s="7">
        <f t="shared" si="6"/>
        <v>3.81</v>
      </c>
      <c r="F34" s="28">
        <v>4000</v>
      </c>
      <c r="G34" s="7">
        <f t="shared" si="7"/>
        <v>115</v>
      </c>
      <c r="H34" s="6">
        <f t="shared" si="8"/>
        <v>0.75</v>
      </c>
      <c r="I34" s="6">
        <f t="shared" si="9"/>
        <v>3000</v>
      </c>
      <c r="J34" s="6">
        <f t="shared" si="10"/>
        <v>3750</v>
      </c>
      <c r="K34" s="7">
        <f t="shared" si="11"/>
        <v>8000</v>
      </c>
      <c r="L34" s="7">
        <f t="shared" si="12"/>
        <v>6096</v>
      </c>
      <c r="M34" s="7">
        <f t="shared" si="13"/>
        <v>304.8</v>
      </c>
      <c r="N34" s="8">
        <f t="shared" si="14"/>
        <v>69</v>
      </c>
    </row>
    <row r="35" spans="1:15" ht="10.5" x14ac:dyDescent="0.25">
      <c r="A35" s="4" t="s">
        <v>12</v>
      </c>
      <c r="B35" s="6">
        <f t="shared" si="5"/>
        <v>1</v>
      </c>
      <c r="C35" s="6">
        <f t="shared" si="6"/>
        <v>1</v>
      </c>
      <c r="D35" s="6">
        <f t="shared" si="6"/>
        <v>20</v>
      </c>
      <c r="E35" s="7">
        <f t="shared" si="6"/>
        <v>4.83</v>
      </c>
      <c r="F35" s="28">
        <v>1200</v>
      </c>
      <c r="G35" s="7">
        <f t="shared" si="7"/>
        <v>115</v>
      </c>
      <c r="H35" s="18">
        <f t="shared" si="8"/>
        <v>0.75</v>
      </c>
      <c r="I35" s="6">
        <f t="shared" si="9"/>
        <v>3000</v>
      </c>
      <c r="J35" s="6">
        <f t="shared" si="10"/>
        <v>2500</v>
      </c>
      <c r="K35" s="7">
        <f t="shared" si="11"/>
        <v>1200</v>
      </c>
      <c r="L35" s="7">
        <f t="shared" si="12"/>
        <v>115.91999999999999</v>
      </c>
      <c r="M35" s="7">
        <f t="shared" si="13"/>
        <v>5.7959999999999994</v>
      </c>
      <c r="N35" s="8">
        <f t="shared" si="14"/>
        <v>103.5</v>
      </c>
    </row>
    <row r="36" spans="1:15" ht="10.5" x14ac:dyDescent="0.25">
      <c r="A36" s="4" t="s">
        <v>13</v>
      </c>
      <c r="B36" s="6">
        <f t="shared" si="5"/>
        <v>1</v>
      </c>
      <c r="C36" s="6">
        <f t="shared" si="6"/>
        <v>1</v>
      </c>
      <c r="D36" s="6">
        <f t="shared" si="6"/>
        <v>100</v>
      </c>
      <c r="E36" s="7">
        <f t="shared" si="6"/>
        <v>4.83</v>
      </c>
      <c r="F36" s="28">
        <v>2000</v>
      </c>
      <c r="G36" s="7">
        <f t="shared" si="7"/>
        <v>115</v>
      </c>
      <c r="H36" s="6">
        <f t="shared" si="8"/>
        <v>0.75</v>
      </c>
      <c r="I36" s="6">
        <f t="shared" si="9"/>
        <v>3000</v>
      </c>
      <c r="J36" s="6">
        <f t="shared" si="10"/>
        <v>2500</v>
      </c>
      <c r="K36" s="7">
        <f t="shared" ref="K36" si="15">+SUM(F36*C36)*(B36)</f>
        <v>2000</v>
      </c>
      <c r="L36" s="7">
        <f t="shared" si="12"/>
        <v>579.6</v>
      </c>
      <c r="M36" s="7">
        <f t="shared" si="13"/>
        <v>28.980000000000004</v>
      </c>
      <c r="N36" s="8">
        <f t="shared" si="14"/>
        <v>103.5</v>
      </c>
    </row>
    <row r="37" spans="1:15" ht="21.65" customHeight="1" x14ac:dyDescent="0.2">
      <c r="J37" s="11" t="s">
        <v>23</v>
      </c>
      <c r="K37" s="15">
        <f>+SUM(K28:K36)</f>
        <v>46200</v>
      </c>
      <c r="L37" s="15">
        <f t="shared" ref="L37" si="16">+SUM(L28:L36)</f>
        <v>7829.4000000000005</v>
      </c>
      <c r="M37" s="15">
        <f t="shared" ref="M37" si="17">+SUM(M28:M36)</f>
        <v>391.47</v>
      </c>
      <c r="N37" s="15">
        <f>+SUM(N28:N36)</f>
        <v>905.625</v>
      </c>
    </row>
    <row r="38" spans="1:15" ht="10" customHeight="1" x14ac:dyDescent="0.2">
      <c r="J38" s="14"/>
      <c r="K38" s="16"/>
      <c r="L38" s="16"/>
      <c r="M38" s="16"/>
      <c r="N38" s="16"/>
      <c r="O38" s="17"/>
    </row>
    <row r="39" spans="1:15" x14ac:dyDescent="0.2">
      <c r="J39" s="17"/>
      <c r="K39" s="17"/>
      <c r="L39" s="17"/>
      <c r="M39" s="17"/>
      <c r="N39" s="17"/>
      <c r="O39" s="17"/>
    </row>
    <row r="42" spans="1:15" ht="10.5" x14ac:dyDescent="0.25">
      <c r="A42" s="13" t="s">
        <v>28</v>
      </c>
      <c r="B42" s="5" t="s">
        <v>17</v>
      </c>
      <c r="C42" s="55" t="s">
        <v>17</v>
      </c>
      <c r="D42" s="55"/>
      <c r="E42" s="55"/>
      <c r="F42" s="55"/>
      <c r="G42" s="55"/>
      <c r="H42" s="55"/>
      <c r="I42" s="55"/>
      <c r="J42" s="55"/>
      <c r="K42" s="5" t="s">
        <v>17</v>
      </c>
      <c r="L42" s="5" t="s">
        <v>17</v>
      </c>
      <c r="M42" s="5" t="s">
        <v>17</v>
      </c>
      <c r="N42" s="5" t="s">
        <v>17</v>
      </c>
    </row>
    <row r="43" spans="1:15" ht="10.5" x14ac:dyDescent="0.25">
      <c r="A43" s="9"/>
      <c r="B43" s="5" t="s">
        <v>6</v>
      </c>
      <c r="C43" s="5" t="s">
        <v>21</v>
      </c>
      <c r="D43" s="5" t="s">
        <v>7</v>
      </c>
      <c r="E43" s="5" t="s">
        <v>19</v>
      </c>
      <c r="F43" s="5" t="s">
        <v>8</v>
      </c>
      <c r="G43" s="5" t="s">
        <v>9</v>
      </c>
      <c r="H43" s="5" t="s">
        <v>30</v>
      </c>
      <c r="I43" s="5" t="s">
        <v>10</v>
      </c>
      <c r="J43" s="5" t="s">
        <v>32</v>
      </c>
      <c r="K43" s="5" t="s">
        <v>22</v>
      </c>
      <c r="L43" s="5" t="s">
        <v>20</v>
      </c>
      <c r="M43" s="5" t="s">
        <v>24</v>
      </c>
      <c r="N43" s="5" t="s">
        <v>25</v>
      </c>
    </row>
    <row r="44" spans="1:15" ht="10.5" x14ac:dyDescent="0.25">
      <c r="A44" s="3" t="s">
        <v>2</v>
      </c>
      <c r="B44" s="6">
        <f t="shared" ref="B44:B52" si="18">+SUM(B11)</f>
        <v>1</v>
      </c>
      <c r="C44" s="6">
        <v>0</v>
      </c>
      <c r="D44" s="6">
        <f t="shared" ref="D44:E52" si="19">+SUM(D11)</f>
        <v>80</v>
      </c>
      <c r="E44" s="7">
        <f t="shared" si="19"/>
        <v>4.45</v>
      </c>
      <c r="F44" s="7">
        <v>0</v>
      </c>
      <c r="G44" s="7">
        <f t="shared" ref="G44:G52" si="20">+SUM(G11)</f>
        <v>115</v>
      </c>
      <c r="H44" s="6">
        <f t="shared" ref="H44:H52" si="21">SUM(H11*0.75)</f>
        <v>0.75</v>
      </c>
      <c r="I44" s="6">
        <f t="shared" ref="I44:I52" si="22">+SUM(I11)</f>
        <v>100000</v>
      </c>
      <c r="J44" s="6">
        <f t="shared" ref="J44:J52" si="23">+SUM(J11*2.5)</f>
        <v>80000</v>
      </c>
      <c r="K44" s="7">
        <f>+SUM(I44/J44)*(F44)</f>
        <v>0</v>
      </c>
      <c r="L44" s="7">
        <f>+SUM(I44/J44)*(D44*E44)*(B44)</f>
        <v>445</v>
      </c>
      <c r="M44" s="7">
        <f>+SUM(L44*0.05)*(B44)</f>
        <v>22.25</v>
      </c>
      <c r="N44" s="8">
        <f>+SUM(I44/J44)*(G44*H44)*(B44)</f>
        <v>107.8125</v>
      </c>
    </row>
    <row r="45" spans="1:15" ht="10.5" x14ac:dyDescent="0.25">
      <c r="A45" s="3" t="s">
        <v>3</v>
      </c>
      <c r="B45" s="6">
        <f t="shared" si="18"/>
        <v>1</v>
      </c>
      <c r="C45" s="6">
        <v>0</v>
      </c>
      <c r="D45" s="6">
        <f t="shared" si="19"/>
        <v>100</v>
      </c>
      <c r="E45" s="7">
        <f t="shared" si="19"/>
        <v>3.83</v>
      </c>
      <c r="F45" s="7">
        <v>0</v>
      </c>
      <c r="G45" s="7">
        <f t="shared" si="20"/>
        <v>115</v>
      </c>
      <c r="H45" s="6">
        <f t="shared" si="21"/>
        <v>0.75</v>
      </c>
      <c r="I45" s="6">
        <f t="shared" si="22"/>
        <v>100000</v>
      </c>
      <c r="J45" s="6">
        <f t="shared" si="23"/>
        <v>250000</v>
      </c>
      <c r="K45" s="7">
        <f t="shared" ref="K45:K52" si="24">+SUM(I45/J45)*(F45)</f>
        <v>0</v>
      </c>
      <c r="L45" s="7">
        <f t="shared" ref="L45:L52" si="25">+SUM(I45/J45)*(D45*E45)*(B45)</f>
        <v>153.20000000000002</v>
      </c>
      <c r="M45" s="7">
        <f t="shared" ref="M45:M52" si="26">+SUM(L45*0.05)*(B45)</f>
        <v>7.660000000000001</v>
      </c>
      <c r="N45" s="8">
        <f t="shared" ref="N45:N52" si="27">+SUM(I45/J45)*(G45*H45)*(B45)</f>
        <v>34.5</v>
      </c>
    </row>
    <row r="46" spans="1:15" ht="10.5" x14ac:dyDescent="0.25">
      <c r="A46" s="3" t="s">
        <v>4</v>
      </c>
      <c r="B46" s="6">
        <f t="shared" si="18"/>
        <v>1</v>
      </c>
      <c r="C46" s="6">
        <v>0</v>
      </c>
      <c r="D46" s="6">
        <f t="shared" si="19"/>
        <v>0</v>
      </c>
      <c r="E46" s="7">
        <f t="shared" si="19"/>
        <v>0</v>
      </c>
      <c r="F46" s="7">
        <v>0</v>
      </c>
      <c r="G46" s="7">
        <f t="shared" si="20"/>
        <v>115</v>
      </c>
      <c r="H46" s="6">
        <f t="shared" si="21"/>
        <v>0.75</v>
      </c>
      <c r="I46" s="6">
        <f t="shared" si="22"/>
        <v>100000</v>
      </c>
      <c r="J46" s="6">
        <f t="shared" si="23"/>
        <v>80000</v>
      </c>
      <c r="K46" s="7">
        <f t="shared" si="24"/>
        <v>0</v>
      </c>
      <c r="L46" s="7">
        <f t="shared" si="25"/>
        <v>0</v>
      </c>
      <c r="M46" s="7">
        <f t="shared" si="26"/>
        <v>0</v>
      </c>
      <c r="N46" s="8">
        <f t="shared" si="27"/>
        <v>107.8125</v>
      </c>
    </row>
    <row r="47" spans="1:15" ht="10.5" x14ac:dyDescent="0.25">
      <c r="A47" s="3" t="s">
        <v>5</v>
      </c>
      <c r="B47" s="6">
        <f t="shared" si="18"/>
        <v>1</v>
      </c>
      <c r="C47" s="6">
        <v>0</v>
      </c>
      <c r="D47" s="6">
        <f t="shared" si="19"/>
        <v>60</v>
      </c>
      <c r="E47" s="7">
        <f t="shared" si="19"/>
        <v>4.58</v>
      </c>
      <c r="F47" s="7">
        <v>0</v>
      </c>
      <c r="G47" s="7">
        <f t="shared" si="20"/>
        <v>115</v>
      </c>
      <c r="H47" s="6">
        <f t="shared" si="21"/>
        <v>0.75</v>
      </c>
      <c r="I47" s="6">
        <f t="shared" si="22"/>
        <v>100000</v>
      </c>
      <c r="J47" s="6">
        <f t="shared" si="23"/>
        <v>62500</v>
      </c>
      <c r="K47" s="7">
        <f t="shared" si="24"/>
        <v>0</v>
      </c>
      <c r="L47" s="7">
        <f t="shared" si="25"/>
        <v>439.68000000000006</v>
      </c>
      <c r="M47" s="7">
        <f t="shared" si="26"/>
        <v>21.984000000000005</v>
      </c>
      <c r="N47" s="8">
        <f t="shared" si="27"/>
        <v>138</v>
      </c>
    </row>
    <row r="48" spans="1:15" ht="10.5" x14ac:dyDescent="0.25">
      <c r="A48" s="4" t="s">
        <v>14</v>
      </c>
      <c r="B48" s="6">
        <f t="shared" si="18"/>
        <v>1</v>
      </c>
      <c r="C48" s="6">
        <v>0</v>
      </c>
      <c r="D48" s="6">
        <f t="shared" si="19"/>
        <v>0</v>
      </c>
      <c r="E48" s="7">
        <f t="shared" si="19"/>
        <v>3.81</v>
      </c>
      <c r="F48" s="7">
        <v>0</v>
      </c>
      <c r="G48" s="7">
        <f t="shared" si="20"/>
        <v>115</v>
      </c>
      <c r="H48" s="6">
        <f t="shared" si="21"/>
        <v>0.75</v>
      </c>
      <c r="I48" s="6">
        <f t="shared" si="22"/>
        <v>3000</v>
      </c>
      <c r="J48" s="6">
        <f t="shared" si="23"/>
        <v>3750</v>
      </c>
      <c r="K48" s="7">
        <f t="shared" si="24"/>
        <v>0</v>
      </c>
      <c r="L48" s="7">
        <f t="shared" si="25"/>
        <v>0</v>
      </c>
      <c r="M48" s="7">
        <f t="shared" si="26"/>
        <v>0</v>
      </c>
      <c r="N48" s="8">
        <f t="shared" si="27"/>
        <v>69</v>
      </c>
    </row>
    <row r="49" spans="1:14" ht="10.5" x14ac:dyDescent="0.25">
      <c r="A49" s="4" t="s">
        <v>15</v>
      </c>
      <c r="B49" s="6">
        <f t="shared" si="18"/>
        <v>1</v>
      </c>
      <c r="C49" s="6">
        <v>0</v>
      </c>
      <c r="D49" s="6">
        <f t="shared" si="19"/>
        <v>0</v>
      </c>
      <c r="E49" s="7">
        <f t="shared" si="19"/>
        <v>3.81</v>
      </c>
      <c r="F49" s="7">
        <v>0</v>
      </c>
      <c r="G49" s="7">
        <f t="shared" si="20"/>
        <v>115</v>
      </c>
      <c r="H49" s="6">
        <f t="shared" si="21"/>
        <v>0.75</v>
      </c>
      <c r="I49" s="6">
        <f t="shared" si="22"/>
        <v>3000</v>
      </c>
      <c r="J49" s="6">
        <f t="shared" si="23"/>
        <v>1500</v>
      </c>
      <c r="K49" s="7">
        <f t="shared" si="24"/>
        <v>0</v>
      </c>
      <c r="L49" s="7">
        <f t="shared" si="25"/>
        <v>0</v>
      </c>
      <c r="M49" s="7">
        <f t="shared" si="26"/>
        <v>0</v>
      </c>
      <c r="N49" s="8">
        <f t="shared" si="27"/>
        <v>172.5</v>
      </c>
    </row>
    <row r="50" spans="1:14" ht="10.5" x14ac:dyDescent="0.25">
      <c r="A50" s="4" t="s">
        <v>16</v>
      </c>
      <c r="B50" s="6">
        <f t="shared" si="18"/>
        <v>1</v>
      </c>
      <c r="C50" s="6">
        <v>0</v>
      </c>
      <c r="D50" s="6">
        <f t="shared" si="19"/>
        <v>2000</v>
      </c>
      <c r="E50" s="7">
        <f t="shared" si="19"/>
        <v>3.81</v>
      </c>
      <c r="F50" s="7">
        <v>0</v>
      </c>
      <c r="G50" s="7">
        <f t="shared" si="20"/>
        <v>115</v>
      </c>
      <c r="H50" s="6">
        <f t="shared" si="21"/>
        <v>0.75</v>
      </c>
      <c r="I50" s="6">
        <f t="shared" si="22"/>
        <v>3000</v>
      </c>
      <c r="J50" s="6">
        <f t="shared" si="23"/>
        <v>3750</v>
      </c>
      <c r="K50" s="7">
        <f t="shared" si="24"/>
        <v>0</v>
      </c>
      <c r="L50" s="7">
        <f t="shared" si="25"/>
        <v>6096</v>
      </c>
      <c r="M50" s="7">
        <f t="shared" si="26"/>
        <v>304.8</v>
      </c>
      <c r="N50" s="8">
        <f t="shared" si="27"/>
        <v>69</v>
      </c>
    </row>
    <row r="51" spans="1:14" ht="10.5" x14ac:dyDescent="0.25">
      <c r="A51" s="4" t="s">
        <v>12</v>
      </c>
      <c r="B51" s="6">
        <f t="shared" si="18"/>
        <v>1</v>
      </c>
      <c r="C51" s="6">
        <v>0</v>
      </c>
      <c r="D51" s="6">
        <f t="shared" si="19"/>
        <v>20</v>
      </c>
      <c r="E51" s="7">
        <f t="shared" si="19"/>
        <v>4.83</v>
      </c>
      <c r="F51" s="7">
        <v>0</v>
      </c>
      <c r="G51" s="7">
        <f t="shared" si="20"/>
        <v>115</v>
      </c>
      <c r="H51" s="18">
        <f t="shared" si="21"/>
        <v>0.75</v>
      </c>
      <c r="I51" s="6">
        <f t="shared" si="22"/>
        <v>3000</v>
      </c>
      <c r="J51" s="6">
        <f t="shared" si="23"/>
        <v>2500</v>
      </c>
      <c r="K51" s="7">
        <f t="shared" si="24"/>
        <v>0</v>
      </c>
      <c r="L51" s="7">
        <f t="shared" si="25"/>
        <v>115.91999999999999</v>
      </c>
      <c r="M51" s="7">
        <f t="shared" si="26"/>
        <v>5.7959999999999994</v>
      </c>
      <c r="N51" s="8">
        <f t="shared" si="27"/>
        <v>103.5</v>
      </c>
    </row>
    <row r="52" spans="1:14" ht="10.5" x14ac:dyDescent="0.25">
      <c r="A52" s="4" t="s">
        <v>13</v>
      </c>
      <c r="B52" s="6">
        <f t="shared" si="18"/>
        <v>1</v>
      </c>
      <c r="C52" s="6">
        <v>0</v>
      </c>
      <c r="D52" s="6">
        <f t="shared" si="19"/>
        <v>100</v>
      </c>
      <c r="E52" s="7">
        <f t="shared" si="19"/>
        <v>4.83</v>
      </c>
      <c r="F52" s="7">
        <v>0</v>
      </c>
      <c r="G52" s="7">
        <f t="shared" si="20"/>
        <v>115</v>
      </c>
      <c r="H52" s="6">
        <f t="shared" si="21"/>
        <v>0.75</v>
      </c>
      <c r="I52" s="6">
        <f t="shared" si="22"/>
        <v>3000</v>
      </c>
      <c r="J52" s="6">
        <f t="shared" si="23"/>
        <v>2500</v>
      </c>
      <c r="K52" s="7">
        <f t="shared" si="24"/>
        <v>0</v>
      </c>
      <c r="L52" s="7">
        <f t="shared" si="25"/>
        <v>579.6</v>
      </c>
      <c r="M52" s="7">
        <f t="shared" si="26"/>
        <v>28.980000000000004</v>
      </c>
      <c r="N52" s="8">
        <f t="shared" si="27"/>
        <v>103.5</v>
      </c>
    </row>
    <row r="53" spans="1:14" ht="23.15" customHeight="1" x14ac:dyDescent="0.2">
      <c r="J53" s="11" t="s">
        <v>23</v>
      </c>
      <c r="K53" s="12">
        <f>+SUM(K44:K52)</f>
        <v>0</v>
      </c>
      <c r="L53" s="12">
        <f t="shared" ref="L53" si="28">+SUM(L44:L52)</f>
        <v>7829.4000000000005</v>
      </c>
      <c r="M53" s="12">
        <f t="shared" ref="M53" si="29">+SUM(M44:M52)</f>
        <v>391.47</v>
      </c>
      <c r="N53" s="12">
        <f>+SUM(N44:N52)</f>
        <v>905.625</v>
      </c>
    </row>
    <row r="54" spans="1:14" ht="10" customHeight="1" x14ac:dyDescent="0.2">
      <c r="J54" s="14"/>
      <c r="K54" s="16"/>
      <c r="L54" s="16"/>
      <c r="M54" s="16"/>
      <c r="N54" s="16"/>
    </row>
    <row r="55" spans="1:14" x14ac:dyDescent="0.2">
      <c r="J55" s="17"/>
      <c r="K55" s="17"/>
      <c r="L55" s="17"/>
      <c r="M55" s="17"/>
      <c r="N55" s="17"/>
    </row>
    <row r="59" spans="1:14" ht="10.5" x14ac:dyDescent="0.25">
      <c r="A59" s="13" t="s">
        <v>45</v>
      </c>
      <c r="B59" s="5" t="s">
        <v>17</v>
      </c>
      <c r="C59" s="55" t="s">
        <v>17</v>
      </c>
      <c r="D59" s="55"/>
      <c r="E59" s="55"/>
      <c r="F59" s="55"/>
      <c r="G59" s="55"/>
      <c r="H59" s="55"/>
      <c r="I59" s="55"/>
      <c r="J59" s="55"/>
      <c r="K59" s="5" t="s">
        <v>17</v>
      </c>
      <c r="L59" s="5" t="s">
        <v>17</v>
      </c>
      <c r="M59" s="5" t="s">
        <v>17</v>
      </c>
      <c r="N59" s="5" t="s">
        <v>17</v>
      </c>
    </row>
    <row r="60" spans="1:14" ht="10.5" x14ac:dyDescent="0.25">
      <c r="A60" s="9"/>
      <c r="B60" s="5" t="s">
        <v>6</v>
      </c>
      <c r="C60" s="5" t="s">
        <v>21</v>
      </c>
      <c r="D60" s="5" t="s">
        <v>7</v>
      </c>
      <c r="E60" s="5" t="s">
        <v>19</v>
      </c>
      <c r="F60" s="5" t="s">
        <v>8</v>
      </c>
      <c r="G60" s="5" t="s">
        <v>9</v>
      </c>
      <c r="H60" s="5" t="s">
        <v>30</v>
      </c>
      <c r="I60" s="5" t="s">
        <v>10</v>
      </c>
      <c r="J60" s="5" t="s">
        <v>33</v>
      </c>
      <c r="K60" s="5" t="s">
        <v>22</v>
      </c>
      <c r="L60" s="5" t="s">
        <v>20</v>
      </c>
      <c r="M60" s="5" t="s">
        <v>24</v>
      </c>
      <c r="N60" s="5" t="s">
        <v>25</v>
      </c>
    </row>
    <row r="61" spans="1:14" ht="10.5" x14ac:dyDescent="0.25">
      <c r="A61" s="3" t="s">
        <v>2</v>
      </c>
      <c r="B61" s="6">
        <f t="shared" ref="B61:B69" si="30">+SUM(B11)</f>
        <v>1</v>
      </c>
      <c r="C61" s="6">
        <v>0</v>
      </c>
      <c r="D61" s="6">
        <f t="shared" ref="D61:E69" si="31">+SUM(D11)</f>
        <v>80</v>
      </c>
      <c r="E61" s="7">
        <f t="shared" si="31"/>
        <v>4.45</v>
      </c>
      <c r="F61" s="7">
        <v>0</v>
      </c>
      <c r="G61" s="7">
        <f t="shared" ref="G61:G69" si="32">+SUM(G11)</f>
        <v>115</v>
      </c>
      <c r="H61" s="18">
        <f t="shared" ref="H61:H69" si="33">SUM(H28*0.75)</f>
        <v>0.5625</v>
      </c>
      <c r="I61" s="6">
        <f t="shared" ref="I61:I69" si="34">+SUM(I11)</f>
        <v>100000</v>
      </c>
      <c r="J61" s="6">
        <f t="shared" ref="J61:J69" si="35">+SUM(J11*3.5)</f>
        <v>112000</v>
      </c>
      <c r="K61" s="7">
        <f>+SUM(I61/J61)*(F61)</f>
        <v>0</v>
      </c>
      <c r="L61" s="7">
        <f>+SUM(I61/J61)*(D61*E61)*(B61)</f>
        <v>317.85714285714289</v>
      </c>
      <c r="M61" s="7">
        <f>+SUM(L61*0.05)*(B61)</f>
        <v>15.892857142857146</v>
      </c>
      <c r="N61" s="8">
        <f>+SUM(I61/J61)*(G61*H61)*(B61)</f>
        <v>57.756696428571431</v>
      </c>
    </row>
    <row r="62" spans="1:14" ht="10.5" x14ac:dyDescent="0.25">
      <c r="A62" s="3" t="s">
        <v>3</v>
      </c>
      <c r="B62" s="6">
        <f t="shared" si="30"/>
        <v>1</v>
      </c>
      <c r="C62" s="6">
        <v>0</v>
      </c>
      <c r="D62" s="6">
        <f t="shared" si="31"/>
        <v>100</v>
      </c>
      <c r="E62" s="7">
        <f t="shared" si="31"/>
        <v>3.83</v>
      </c>
      <c r="F62" s="7">
        <v>0</v>
      </c>
      <c r="G62" s="7">
        <f t="shared" si="32"/>
        <v>115</v>
      </c>
      <c r="H62" s="18">
        <f t="shared" si="33"/>
        <v>0.5625</v>
      </c>
      <c r="I62" s="6">
        <f t="shared" si="34"/>
        <v>100000</v>
      </c>
      <c r="J62" s="6">
        <f t="shared" si="35"/>
        <v>350000</v>
      </c>
      <c r="K62" s="7">
        <f t="shared" ref="K62:K69" si="36">+SUM(I62/J62)*(F62)</f>
        <v>0</v>
      </c>
      <c r="L62" s="7">
        <f t="shared" ref="L62:L69" si="37">+SUM(I62/J62)*(D62*E62)*(B62)</f>
        <v>109.42857142857142</v>
      </c>
      <c r="M62" s="7">
        <f t="shared" ref="M62:M69" si="38">+SUM(L62*0.05)*(B62)</f>
        <v>5.4714285714285715</v>
      </c>
      <c r="N62" s="8">
        <f t="shared" ref="N62:N69" si="39">+SUM(I62/J62)*(G62*H62)*(B62)</f>
        <v>18.482142857142858</v>
      </c>
    </row>
    <row r="63" spans="1:14" ht="10.5" x14ac:dyDescent="0.25">
      <c r="A63" s="3" t="s">
        <v>4</v>
      </c>
      <c r="B63" s="6">
        <f t="shared" si="30"/>
        <v>1</v>
      </c>
      <c r="C63" s="6">
        <v>0</v>
      </c>
      <c r="D63" s="6">
        <f t="shared" si="31"/>
        <v>0</v>
      </c>
      <c r="E63" s="7">
        <f t="shared" si="31"/>
        <v>0</v>
      </c>
      <c r="F63" s="7">
        <v>0</v>
      </c>
      <c r="G63" s="7">
        <f t="shared" si="32"/>
        <v>115</v>
      </c>
      <c r="H63" s="18">
        <f t="shared" si="33"/>
        <v>0.5625</v>
      </c>
      <c r="I63" s="6">
        <f t="shared" si="34"/>
        <v>100000</v>
      </c>
      <c r="J63" s="6">
        <f t="shared" si="35"/>
        <v>112000</v>
      </c>
      <c r="K63" s="7">
        <f t="shared" si="36"/>
        <v>0</v>
      </c>
      <c r="L63" s="7">
        <f t="shared" si="37"/>
        <v>0</v>
      </c>
      <c r="M63" s="7">
        <f t="shared" si="38"/>
        <v>0</v>
      </c>
      <c r="N63" s="8">
        <f t="shared" si="39"/>
        <v>57.756696428571431</v>
      </c>
    </row>
    <row r="64" spans="1:14" ht="10.5" x14ac:dyDescent="0.25">
      <c r="A64" s="3" t="s">
        <v>5</v>
      </c>
      <c r="B64" s="6">
        <f t="shared" si="30"/>
        <v>1</v>
      </c>
      <c r="C64" s="6">
        <v>0</v>
      </c>
      <c r="D64" s="6">
        <f t="shared" si="31"/>
        <v>60</v>
      </c>
      <c r="E64" s="7">
        <f t="shared" si="31"/>
        <v>4.58</v>
      </c>
      <c r="F64" s="7">
        <v>0</v>
      </c>
      <c r="G64" s="7">
        <f t="shared" si="32"/>
        <v>115</v>
      </c>
      <c r="H64" s="18">
        <f t="shared" si="33"/>
        <v>0.5625</v>
      </c>
      <c r="I64" s="6">
        <f t="shared" si="34"/>
        <v>100000</v>
      </c>
      <c r="J64" s="6">
        <f t="shared" si="35"/>
        <v>87500</v>
      </c>
      <c r="K64" s="7">
        <f t="shared" si="36"/>
        <v>0</v>
      </c>
      <c r="L64" s="7">
        <f t="shared" si="37"/>
        <v>314.05714285714288</v>
      </c>
      <c r="M64" s="7">
        <f t="shared" si="38"/>
        <v>15.702857142857145</v>
      </c>
      <c r="N64" s="8">
        <f t="shared" si="39"/>
        <v>73.928571428571431</v>
      </c>
    </row>
    <row r="65" spans="1:16" ht="10.5" x14ac:dyDescent="0.25">
      <c r="A65" s="4" t="s">
        <v>14</v>
      </c>
      <c r="B65" s="6">
        <f t="shared" si="30"/>
        <v>1</v>
      </c>
      <c r="C65" s="6">
        <v>0</v>
      </c>
      <c r="D65" s="6">
        <f t="shared" si="31"/>
        <v>0</v>
      </c>
      <c r="E65" s="7">
        <f t="shared" si="31"/>
        <v>3.81</v>
      </c>
      <c r="F65" s="7">
        <v>0</v>
      </c>
      <c r="G65" s="7">
        <f t="shared" si="32"/>
        <v>115</v>
      </c>
      <c r="H65" s="18">
        <f t="shared" si="33"/>
        <v>0.5625</v>
      </c>
      <c r="I65" s="6">
        <f t="shared" si="34"/>
        <v>3000</v>
      </c>
      <c r="J65" s="6">
        <f t="shared" si="35"/>
        <v>5250</v>
      </c>
      <c r="K65" s="7">
        <f t="shared" si="36"/>
        <v>0</v>
      </c>
      <c r="L65" s="7">
        <f t="shared" si="37"/>
        <v>0</v>
      </c>
      <c r="M65" s="7">
        <f t="shared" si="38"/>
        <v>0</v>
      </c>
      <c r="N65" s="8">
        <f t="shared" si="39"/>
        <v>36.964285714285715</v>
      </c>
    </row>
    <row r="66" spans="1:16" ht="10.5" x14ac:dyDescent="0.25">
      <c r="A66" s="4" t="s">
        <v>15</v>
      </c>
      <c r="B66" s="6">
        <f t="shared" si="30"/>
        <v>1</v>
      </c>
      <c r="C66" s="6">
        <v>0</v>
      </c>
      <c r="D66" s="6">
        <f t="shared" si="31"/>
        <v>0</v>
      </c>
      <c r="E66" s="7">
        <f t="shared" si="31"/>
        <v>3.81</v>
      </c>
      <c r="F66" s="7">
        <v>0</v>
      </c>
      <c r="G66" s="7">
        <f t="shared" si="32"/>
        <v>115</v>
      </c>
      <c r="H66" s="18">
        <f t="shared" si="33"/>
        <v>0.5625</v>
      </c>
      <c r="I66" s="6">
        <f t="shared" si="34"/>
        <v>3000</v>
      </c>
      <c r="J66" s="6">
        <f t="shared" si="35"/>
        <v>2100</v>
      </c>
      <c r="K66" s="7">
        <f t="shared" si="36"/>
        <v>0</v>
      </c>
      <c r="L66" s="7">
        <f t="shared" si="37"/>
        <v>0</v>
      </c>
      <c r="M66" s="7">
        <f t="shared" si="38"/>
        <v>0</v>
      </c>
      <c r="N66" s="8">
        <f t="shared" si="39"/>
        <v>92.410714285714292</v>
      </c>
    </row>
    <row r="67" spans="1:16" ht="10.5" x14ac:dyDescent="0.25">
      <c r="A67" s="4" t="s">
        <v>16</v>
      </c>
      <c r="B67" s="6">
        <f t="shared" si="30"/>
        <v>1</v>
      </c>
      <c r="C67" s="6">
        <v>0</v>
      </c>
      <c r="D67" s="6">
        <f t="shared" si="31"/>
        <v>2000</v>
      </c>
      <c r="E67" s="7">
        <f t="shared" si="31"/>
        <v>3.81</v>
      </c>
      <c r="F67" s="7">
        <v>0</v>
      </c>
      <c r="G67" s="7">
        <f t="shared" si="32"/>
        <v>115</v>
      </c>
      <c r="H67" s="18">
        <f t="shared" si="33"/>
        <v>0.5625</v>
      </c>
      <c r="I67" s="6">
        <f t="shared" si="34"/>
        <v>3000</v>
      </c>
      <c r="J67" s="6">
        <f t="shared" si="35"/>
        <v>5250</v>
      </c>
      <c r="K67" s="7">
        <f t="shared" si="36"/>
        <v>0</v>
      </c>
      <c r="L67" s="7">
        <f t="shared" si="37"/>
        <v>4354.2857142857138</v>
      </c>
      <c r="M67" s="7">
        <f t="shared" si="38"/>
        <v>217.71428571428569</v>
      </c>
      <c r="N67" s="8">
        <f t="shared" si="39"/>
        <v>36.964285714285715</v>
      </c>
    </row>
    <row r="68" spans="1:16" ht="10.5" x14ac:dyDescent="0.25">
      <c r="A68" s="4" t="s">
        <v>12</v>
      </c>
      <c r="B68" s="6">
        <f t="shared" si="30"/>
        <v>1</v>
      </c>
      <c r="C68" s="6">
        <v>0</v>
      </c>
      <c r="D68" s="6">
        <f t="shared" si="31"/>
        <v>20</v>
      </c>
      <c r="E68" s="7">
        <f t="shared" si="31"/>
        <v>4.83</v>
      </c>
      <c r="F68" s="7">
        <v>0</v>
      </c>
      <c r="G68" s="7">
        <f t="shared" si="32"/>
        <v>115</v>
      </c>
      <c r="H68" s="18">
        <f t="shared" si="33"/>
        <v>0.5625</v>
      </c>
      <c r="I68" s="6">
        <f t="shared" si="34"/>
        <v>3000</v>
      </c>
      <c r="J68" s="6">
        <f t="shared" si="35"/>
        <v>3500</v>
      </c>
      <c r="K68" s="7">
        <f t="shared" si="36"/>
        <v>0</v>
      </c>
      <c r="L68" s="7">
        <f t="shared" si="37"/>
        <v>82.8</v>
      </c>
      <c r="M68" s="7">
        <f t="shared" si="38"/>
        <v>4.1399999999999997</v>
      </c>
      <c r="N68" s="8">
        <f t="shared" si="39"/>
        <v>55.446428571428569</v>
      </c>
    </row>
    <row r="69" spans="1:16" ht="10.5" x14ac:dyDescent="0.25">
      <c r="A69" s="4" t="s">
        <v>13</v>
      </c>
      <c r="B69" s="6">
        <f t="shared" si="30"/>
        <v>1</v>
      </c>
      <c r="C69" s="6">
        <v>0</v>
      </c>
      <c r="D69" s="6">
        <f t="shared" si="31"/>
        <v>100</v>
      </c>
      <c r="E69" s="7">
        <f t="shared" si="31"/>
        <v>4.83</v>
      </c>
      <c r="F69" s="7">
        <v>0</v>
      </c>
      <c r="G69" s="7">
        <f t="shared" si="32"/>
        <v>115</v>
      </c>
      <c r="H69" s="18">
        <f t="shared" si="33"/>
        <v>0.5625</v>
      </c>
      <c r="I69" s="6">
        <f t="shared" si="34"/>
        <v>3000</v>
      </c>
      <c r="J69" s="6">
        <f t="shared" si="35"/>
        <v>3500</v>
      </c>
      <c r="K69" s="7">
        <f t="shared" si="36"/>
        <v>0</v>
      </c>
      <c r="L69" s="7">
        <f t="shared" si="37"/>
        <v>414</v>
      </c>
      <c r="M69" s="7">
        <f t="shared" si="38"/>
        <v>20.700000000000003</v>
      </c>
      <c r="N69" s="8">
        <f t="shared" si="39"/>
        <v>55.446428571428569</v>
      </c>
    </row>
    <row r="70" spans="1:16" ht="18.649999999999999" customHeight="1" x14ac:dyDescent="0.2">
      <c r="A70" s="2" t="s">
        <v>46</v>
      </c>
      <c r="J70" s="11" t="s">
        <v>23</v>
      </c>
      <c r="K70" s="12">
        <f>+SUM(K61:K69)</f>
        <v>0</v>
      </c>
      <c r="L70" s="12">
        <f t="shared" ref="L70" si="40">+SUM(L61:L69)</f>
        <v>5592.4285714285716</v>
      </c>
      <c r="M70" s="12">
        <f t="shared" ref="M70" si="41">+SUM(M61:M69)</f>
        <v>279.62142857142857</v>
      </c>
      <c r="N70" s="12">
        <f>+SUM(N61:N69)</f>
        <v>485.15625</v>
      </c>
    </row>
    <row r="71" spans="1:16" ht="10" customHeight="1" x14ac:dyDescent="0.2">
      <c r="I71" s="17"/>
      <c r="J71" s="14"/>
      <c r="K71" s="16"/>
      <c r="L71" s="16"/>
      <c r="M71" s="16"/>
      <c r="N71" s="16"/>
      <c r="O71" s="17"/>
      <c r="P71" s="17"/>
    </row>
    <row r="72" spans="1:16" x14ac:dyDescent="0.2">
      <c r="I72" s="17"/>
      <c r="J72" s="17"/>
      <c r="K72" s="17"/>
      <c r="L72" s="17"/>
      <c r="M72" s="17"/>
      <c r="N72" s="17"/>
      <c r="O72" s="17"/>
      <c r="P72" s="17"/>
    </row>
    <row r="73" spans="1:16" hidden="1" x14ac:dyDescent="0.2"/>
    <row r="74" spans="1:16" hidden="1" x14ac:dyDescent="0.2"/>
    <row r="75" spans="1:16" ht="33.65" customHeight="1" x14ac:dyDescent="0.35">
      <c r="A75" s="31" t="s">
        <v>39</v>
      </c>
      <c r="B75" s="32"/>
    </row>
    <row r="76" spans="1:16" ht="24.65" customHeight="1" x14ac:dyDescent="0.2">
      <c r="A76" s="37" t="s">
        <v>1</v>
      </c>
      <c r="B76" s="36">
        <f>+SUM(K20:N20)</f>
        <v>43377.925000000003</v>
      </c>
      <c r="C76" s="24"/>
    </row>
    <row r="77" spans="1:16" ht="23.15" customHeight="1" x14ac:dyDescent="0.2">
      <c r="A77" s="38" t="s">
        <v>36</v>
      </c>
      <c r="B77" s="36">
        <f>+SUM(K37)</f>
        <v>46200</v>
      </c>
      <c r="C77" s="30"/>
    </row>
    <row r="78" spans="1:16" ht="24.65" customHeight="1" x14ac:dyDescent="0.2">
      <c r="A78" s="38" t="s">
        <v>34</v>
      </c>
      <c r="B78" s="36">
        <f>+SUM(K53:N53)</f>
        <v>9126.4950000000008</v>
      </c>
      <c r="C78" s="30"/>
    </row>
    <row r="79" spans="1:16" ht="24" customHeight="1" x14ac:dyDescent="0.2">
      <c r="A79" s="38" t="s">
        <v>35</v>
      </c>
      <c r="B79" s="36">
        <f>+SUM(K70:N70)</f>
        <v>6357.2062500000002</v>
      </c>
      <c r="C79" s="30"/>
    </row>
    <row r="80" spans="1:16" ht="15" customHeight="1" x14ac:dyDescent="0.2"/>
    <row r="81" spans="1:2" ht="28.5" customHeight="1" x14ac:dyDescent="0.2">
      <c r="A81" s="33" t="s">
        <v>43</v>
      </c>
      <c r="B81" s="34">
        <f>+SUM(B76)-(B78)</f>
        <v>34251.43</v>
      </c>
    </row>
    <row r="82" spans="1:2" ht="25.5" customHeight="1" x14ac:dyDescent="0.2">
      <c r="A82" s="33" t="s">
        <v>44</v>
      </c>
      <c r="B82" s="35">
        <f>+SUM(B76)-(B79)</f>
        <v>37020.71875</v>
      </c>
    </row>
  </sheetData>
  <mergeCells count="3">
    <mergeCell ref="C59:J59"/>
    <mergeCell ref="C42:J42"/>
    <mergeCell ref="B9:J9"/>
  </mergeCells>
  <pageMargins left="0.7" right="0.7" top="0.75" bottom="0.75" header="0.3" footer="0.3"/>
  <pageSetup orientation="portrait" r:id="rId1"/>
  <ignoredErrors>
    <ignoredError sqref="H28:H36 H44:H52 H61:H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4FAE-D266-4200-9E24-B8425D86816F}">
  <dimension ref="A2:G35"/>
  <sheetViews>
    <sheetView workbookViewId="0">
      <selection activeCell="I29" sqref="I29"/>
    </sheetView>
  </sheetViews>
  <sheetFormatPr defaultRowHeight="14.5" x14ac:dyDescent="0.35"/>
  <cols>
    <col min="1" max="1" width="29.453125" customWidth="1"/>
    <col min="2" max="2" width="14.7265625" style="41" customWidth="1"/>
    <col min="3" max="3" width="14.1796875" style="41" customWidth="1"/>
    <col min="4" max="4" width="12.1796875" style="42" customWidth="1"/>
    <col min="5" max="5" width="10.54296875" style="42" customWidth="1"/>
    <col min="6" max="6" width="13.7265625" style="41" customWidth="1"/>
    <col min="7" max="7" width="26.81640625" customWidth="1"/>
  </cols>
  <sheetData>
    <row r="2" spans="1:7" x14ac:dyDescent="0.35">
      <c r="A2" t="s">
        <v>47</v>
      </c>
    </row>
    <row r="3" spans="1:7" x14ac:dyDescent="0.35">
      <c r="A3" t="s">
        <v>53</v>
      </c>
    </row>
    <row r="4" spans="1:7" x14ac:dyDescent="0.35">
      <c r="A4" t="s">
        <v>61</v>
      </c>
    </row>
    <row r="5" spans="1:7" x14ac:dyDescent="0.35">
      <c r="A5" t="s">
        <v>72</v>
      </c>
    </row>
    <row r="6" spans="1:7" x14ac:dyDescent="0.35">
      <c r="A6" s="51" t="s">
        <v>50</v>
      </c>
      <c r="B6" s="52" t="s">
        <v>52</v>
      </c>
      <c r="C6" s="52" t="s">
        <v>48</v>
      </c>
      <c r="D6" s="53" t="s">
        <v>54</v>
      </c>
      <c r="E6" s="53" t="s">
        <v>71</v>
      </c>
      <c r="F6" s="52" t="s">
        <v>82</v>
      </c>
      <c r="G6" s="52" t="s">
        <v>73</v>
      </c>
    </row>
    <row r="7" spans="1:7" x14ac:dyDescent="0.35">
      <c r="A7" s="39" t="s">
        <v>51</v>
      </c>
      <c r="B7" s="44">
        <v>6500</v>
      </c>
      <c r="C7" s="44">
        <v>27000</v>
      </c>
      <c r="D7" s="40">
        <v>50</v>
      </c>
      <c r="E7" s="40">
        <v>115</v>
      </c>
      <c r="F7" s="43">
        <f>+SUM(D7*E7)</f>
        <v>5750</v>
      </c>
      <c r="G7" s="49">
        <f>+SUM(C7+F7)</f>
        <v>32750</v>
      </c>
    </row>
    <row r="8" spans="1:7" x14ac:dyDescent="0.35">
      <c r="A8" s="39" t="s">
        <v>62</v>
      </c>
      <c r="B8" s="43">
        <v>400</v>
      </c>
      <c r="C8" s="44">
        <v>2200</v>
      </c>
      <c r="D8" s="40">
        <v>8</v>
      </c>
      <c r="E8" s="40">
        <v>115</v>
      </c>
      <c r="F8" s="43">
        <f t="shared" ref="F8" si="0">+SUM(D8*E8)</f>
        <v>920</v>
      </c>
      <c r="G8" s="49">
        <f t="shared" ref="G8:G35" si="1">+SUM(C8+F8)</f>
        <v>3120</v>
      </c>
    </row>
    <row r="9" spans="1:7" x14ac:dyDescent="0.35">
      <c r="A9" s="39" t="s">
        <v>49</v>
      </c>
      <c r="B9" s="43">
        <v>200</v>
      </c>
      <c r="C9" s="44">
        <v>1250</v>
      </c>
      <c r="D9" s="40">
        <v>6</v>
      </c>
      <c r="E9" s="40">
        <v>115</v>
      </c>
      <c r="F9" s="43">
        <f t="shared" ref="F9:F35" si="2">+SUM(D9*E9)</f>
        <v>690</v>
      </c>
      <c r="G9" s="49">
        <f t="shared" si="1"/>
        <v>1940</v>
      </c>
    </row>
    <row r="10" spans="1:7" x14ac:dyDescent="0.35">
      <c r="A10" s="39" t="s">
        <v>59</v>
      </c>
      <c r="B10" s="43" t="s">
        <v>56</v>
      </c>
      <c r="C10" s="44">
        <v>750</v>
      </c>
      <c r="D10" s="40">
        <v>1</v>
      </c>
      <c r="E10" s="40">
        <v>115</v>
      </c>
      <c r="F10" s="43">
        <f t="shared" si="2"/>
        <v>115</v>
      </c>
      <c r="G10" s="49">
        <f t="shared" si="1"/>
        <v>865</v>
      </c>
    </row>
    <row r="11" spans="1:7" x14ac:dyDescent="0.35">
      <c r="A11" s="39" t="s">
        <v>60</v>
      </c>
      <c r="B11" s="43" t="s">
        <v>56</v>
      </c>
      <c r="C11" s="44">
        <v>250</v>
      </c>
      <c r="D11" s="40">
        <v>1</v>
      </c>
      <c r="E11" s="40">
        <v>115</v>
      </c>
      <c r="F11" s="43">
        <f t="shared" ref="F11" si="3">+SUM(D11*E11)</f>
        <v>115</v>
      </c>
      <c r="G11" s="49">
        <f t="shared" ref="G11" si="4">+SUM(C11+F11)</f>
        <v>365</v>
      </c>
    </row>
    <row r="12" spans="1:7" x14ac:dyDescent="0.35">
      <c r="A12" s="39" t="s">
        <v>78</v>
      </c>
      <c r="B12" s="43" t="s">
        <v>56</v>
      </c>
      <c r="C12" s="44">
        <v>400</v>
      </c>
      <c r="D12" s="40">
        <v>1</v>
      </c>
      <c r="E12" s="40">
        <v>115</v>
      </c>
      <c r="F12" s="43">
        <f t="shared" si="2"/>
        <v>115</v>
      </c>
      <c r="G12" s="49">
        <f t="shared" si="1"/>
        <v>515</v>
      </c>
    </row>
    <row r="13" spans="1:7" x14ac:dyDescent="0.35">
      <c r="A13" s="39" t="s">
        <v>55</v>
      </c>
      <c r="B13" s="44">
        <v>1200</v>
      </c>
      <c r="C13" s="44">
        <v>6500</v>
      </c>
      <c r="D13" s="40">
        <v>6</v>
      </c>
      <c r="E13" s="40">
        <v>115</v>
      </c>
      <c r="F13" s="43">
        <f t="shared" si="2"/>
        <v>690</v>
      </c>
      <c r="G13" s="49">
        <f t="shared" si="1"/>
        <v>7190</v>
      </c>
    </row>
    <row r="14" spans="1:7" x14ac:dyDescent="0.35">
      <c r="A14" s="39" t="s">
        <v>57</v>
      </c>
      <c r="B14" s="44">
        <v>500</v>
      </c>
      <c r="C14" s="44">
        <v>6500</v>
      </c>
      <c r="D14" s="40">
        <v>40</v>
      </c>
      <c r="E14" s="40">
        <v>115</v>
      </c>
      <c r="F14" s="43">
        <f t="shared" si="2"/>
        <v>4600</v>
      </c>
      <c r="G14" s="49">
        <f t="shared" si="1"/>
        <v>11100</v>
      </c>
    </row>
    <row r="15" spans="1:7" x14ac:dyDescent="0.35">
      <c r="A15" s="39" t="s">
        <v>58</v>
      </c>
      <c r="B15" s="43">
        <v>5000</v>
      </c>
      <c r="C15" s="43">
        <v>5000</v>
      </c>
      <c r="D15" s="40">
        <v>120</v>
      </c>
      <c r="E15" s="40">
        <v>115</v>
      </c>
      <c r="F15" s="43">
        <f t="shared" si="2"/>
        <v>13800</v>
      </c>
      <c r="G15" s="49">
        <f t="shared" si="1"/>
        <v>18800</v>
      </c>
    </row>
    <row r="16" spans="1:7" x14ac:dyDescent="0.35">
      <c r="A16" s="45"/>
      <c r="B16" s="46"/>
      <c r="C16" s="46"/>
      <c r="D16" s="47"/>
      <c r="E16" s="47"/>
      <c r="F16" s="48"/>
      <c r="G16" s="50"/>
    </row>
    <row r="17" spans="1:7" x14ac:dyDescent="0.35">
      <c r="A17" s="51" t="s">
        <v>63</v>
      </c>
      <c r="B17" s="52" t="s">
        <v>52</v>
      </c>
      <c r="C17" s="52" t="s">
        <v>48</v>
      </c>
      <c r="D17" s="53" t="s">
        <v>54</v>
      </c>
      <c r="E17" s="53" t="s">
        <v>71</v>
      </c>
      <c r="F17" s="52" t="s">
        <v>82</v>
      </c>
      <c r="G17" s="52" t="s">
        <v>73</v>
      </c>
    </row>
    <row r="18" spans="1:7" x14ac:dyDescent="0.35">
      <c r="A18" s="39" t="s">
        <v>70</v>
      </c>
      <c r="B18" s="44">
        <v>1200</v>
      </c>
      <c r="C18" s="44">
        <v>3500</v>
      </c>
      <c r="D18" s="40">
        <v>1.5</v>
      </c>
      <c r="E18" s="40">
        <v>150</v>
      </c>
      <c r="F18" s="43">
        <f t="shared" si="2"/>
        <v>225</v>
      </c>
      <c r="G18" s="49">
        <f t="shared" si="1"/>
        <v>3725</v>
      </c>
    </row>
    <row r="19" spans="1:7" x14ac:dyDescent="0.35">
      <c r="A19" s="39" t="s">
        <v>64</v>
      </c>
      <c r="B19" s="44">
        <v>1800</v>
      </c>
      <c r="C19" s="44">
        <v>5000</v>
      </c>
      <c r="D19" s="40">
        <v>4</v>
      </c>
      <c r="E19" s="40">
        <v>150</v>
      </c>
      <c r="F19" s="43">
        <f t="shared" si="2"/>
        <v>600</v>
      </c>
      <c r="G19" s="49">
        <f t="shared" si="1"/>
        <v>5600</v>
      </c>
    </row>
    <row r="20" spans="1:7" x14ac:dyDescent="0.35">
      <c r="A20" s="39" t="s">
        <v>65</v>
      </c>
      <c r="B20" s="43" t="s">
        <v>56</v>
      </c>
      <c r="C20" s="44">
        <v>65</v>
      </c>
      <c r="D20" s="40">
        <v>2</v>
      </c>
      <c r="E20" s="40">
        <v>150</v>
      </c>
      <c r="F20" s="43">
        <f t="shared" si="2"/>
        <v>300</v>
      </c>
      <c r="G20" s="49">
        <f t="shared" si="1"/>
        <v>365</v>
      </c>
    </row>
    <row r="21" spans="1:7" x14ac:dyDescent="0.35">
      <c r="A21" s="39" t="s">
        <v>66</v>
      </c>
      <c r="B21" s="43" t="s">
        <v>56</v>
      </c>
      <c r="C21" s="44">
        <v>300</v>
      </c>
      <c r="D21" s="40">
        <v>4</v>
      </c>
      <c r="E21" s="40">
        <v>150</v>
      </c>
      <c r="F21" s="43">
        <f t="shared" si="2"/>
        <v>600</v>
      </c>
      <c r="G21" s="49">
        <f t="shared" si="1"/>
        <v>900</v>
      </c>
    </row>
    <row r="22" spans="1:7" x14ac:dyDescent="0.35">
      <c r="A22" s="39" t="s">
        <v>67</v>
      </c>
      <c r="B22" s="44">
        <v>200</v>
      </c>
      <c r="C22" s="44">
        <v>1200</v>
      </c>
      <c r="D22" s="40">
        <v>12</v>
      </c>
      <c r="E22" s="40">
        <v>150</v>
      </c>
      <c r="F22" s="43">
        <f t="shared" si="2"/>
        <v>1800</v>
      </c>
      <c r="G22" s="49">
        <f t="shared" si="1"/>
        <v>3000</v>
      </c>
    </row>
    <row r="23" spans="1:7" x14ac:dyDescent="0.35">
      <c r="A23" s="39" t="s">
        <v>77</v>
      </c>
      <c r="B23" s="44">
        <v>25000</v>
      </c>
      <c r="C23" s="44">
        <v>70000</v>
      </c>
      <c r="D23" s="40">
        <v>100</v>
      </c>
      <c r="E23" s="40">
        <v>150</v>
      </c>
      <c r="F23" s="43">
        <f t="shared" ref="F23" si="5">+SUM(D23*E23)</f>
        <v>15000</v>
      </c>
      <c r="G23" s="49">
        <f t="shared" ref="G23" si="6">+SUM(C23+F23)</f>
        <v>85000</v>
      </c>
    </row>
    <row r="24" spans="1:7" x14ac:dyDescent="0.35">
      <c r="A24" s="39" t="s">
        <v>68</v>
      </c>
      <c r="B24" s="44">
        <v>200</v>
      </c>
      <c r="C24" s="44">
        <v>1200</v>
      </c>
      <c r="D24" s="40">
        <v>12</v>
      </c>
      <c r="E24" s="40">
        <v>150</v>
      </c>
      <c r="F24" s="43">
        <f t="shared" si="2"/>
        <v>1800</v>
      </c>
      <c r="G24" s="49">
        <f t="shared" si="1"/>
        <v>3000</v>
      </c>
    </row>
    <row r="25" spans="1:7" x14ac:dyDescent="0.35">
      <c r="A25" s="39" t="s">
        <v>69</v>
      </c>
      <c r="B25" s="44">
        <v>5000</v>
      </c>
      <c r="C25" s="44">
        <v>22000</v>
      </c>
      <c r="D25" s="40">
        <v>80</v>
      </c>
      <c r="E25" s="40">
        <v>115</v>
      </c>
      <c r="F25" s="43">
        <f t="shared" si="2"/>
        <v>9200</v>
      </c>
      <c r="G25" s="49">
        <f t="shared" si="1"/>
        <v>31200</v>
      </c>
    </row>
    <row r="26" spans="1:7" x14ac:dyDescent="0.35">
      <c r="A26" s="39" t="s">
        <v>76</v>
      </c>
      <c r="B26" s="44">
        <v>5500</v>
      </c>
      <c r="C26" s="44">
        <v>15000</v>
      </c>
      <c r="D26" s="40">
        <v>60</v>
      </c>
      <c r="E26" s="40">
        <v>115</v>
      </c>
      <c r="F26" s="43">
        <f t="shared" si="2"/>
        <v>6900</v>
      </c>
      <c r="G26" s="49">
        <f t="shared" si="1"/>
        <v>21900</v>
      </c>
    </row>
    <row r="27" spans="1:7" x14ac:dyDescent="0.35">
      <c r="A27" s="54" t="s">
        <v>75</v>
      </c>
      <c r="B27" s="44">
        <v>350</v>
      </c>
      <c r="C27" s="44">
        <v>800</v>
      </c>
      <c r="D27" s="40">
        <v>4</v>
      </c>
      <c r="E27" s="40">
        <v>115</v>
      </c>
      <c r="F27" s="43">
        <f t="shared" si="2"/>
        <v>460</v>
      </c>
      <c r="G27" s="49">
        <f t="shared" si="1"/>
        <v>1260</v>
      </c>
    </row>
    <row r="28" spans="1:7" x14ac:dyDescent="0.35">
      <c r="A28" s="54" t="s">
        <v>74</v>
      </c>
      <c r="B28" s="44">
        <v>50000</v>
      </c>
      <c r="C28" s="44">
        <v>160000</v>
      </c>
      <c r="D28" s="40">
        <v>80</v>
      </c>
      <c r="E28" s="40">
        <v>115</v>
      </c>
      <c r="F28" s="43">
        <f t="shared" si="2"/>
        <v>9200</v>
      </c>
      <c r="G28" s="49">
        <f t="shared" si="1"/>
        <v>169200</v>
      </c>
    </row>
    <row r="29" spans="1:7" x14ac:dyDescent="0.35">
      <c r="D29" s="40"/>
      <c r="E29" s="40"/>
      <c r="F29" s="43">
        <f t="shared" si="2"/>
        <v>0</v>
      </c>
      <c r="G29" s="49">
        <f t="shared" si="1"/>
        <v>0</v>
      </c>
    </row>
    <row r="30" spans="1:7" x14ac:dyDescent="0.35">
      <c r="D30" s="40"/>
      <c r="E30" s="40"/>
      <c r="F30" s="43">
        <f t="shared" si="2"/>
        <v>0</v>
      </c>
      <c r="G30" s="49">
        <f t="shared" si="1"/>
        <v>0</v>
      </c>
    </row>
    <row r="31" spans="1:7" x14ac:dyDescent="0.35">
      <c r="D31" s="40"/>
      <c r="E31" s="40"/>
      <c r="F31" s="43">
        <f t="shared" si="2"/>
        <v>0</v>
      </c>
      <c r="G31" s="49">
        <f t="shared" si="1"/>
        <v>0</v>
      </c>
    </row>
    <row r="32" spans="1:7" x14ac:dyDescent="0.35">
      <c r="D32" s="40"/>
      <c r="E32" s="40"/>
      <c r="F32" s="43">
        <f t="shared" si="2"/>
        <v>0</v>
      </c>
      <c r="G32" s="49">
        <f t="shared" si="1"/>
        <v>0</v>
      </c>
    </row>
    <row r="33" spans="4:7" x14ac:dyDescent="0.35">
      <c r="D33" s="40"/>
      <c r="E33" s="40"/>
      <c r="F33" s="43">
        <f t="shared" si="2"/>
        <v>0</v>
      </c>
      <c r="G33" s="49">
        <f t="shared" si="1"/>
        <v>0</v>
      </c>
    </row>
    <row r="34" spans="4:7" x14ac:dyDescent="0.35">
      <c r="D34" s="40"/>
      <c r="E34" s="40"/>
      <c r="F34" s="43">
        <f t="shared" si="2"/>
        <v>0</v>
      </c>
      <c r="G34" s="49">
        <f t="shared" si="1"/>
        <v>0</v>
      </c>
    </row>
    <row r="35" spans="4:7" x14ac:dyDescent="0.35">
      <c r="D35" s="40"/>
      <c r="E35" s="40"/>
      <c r="F35" s="43">
        <f t="shared" si="2"/>
        <v>0</v>
      </c>
      <c r="G35" s="49">
        <f t="shared" si="1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51B860D81B5C4B98CF6EFF111729C1" ma:contentTypeVersion="10" ma:contentTypeDescription="Create a new document." ma:contentTypeScope="" ma:versionID="c23ff91f274fa00604985794587a264f">
  <xsd:schema xmlns:xsd="http://www.w3.org/2001/XMLSchema" xmlns:xs="http://www.w3.org/2001/XMLSchema" xmlns:p="http://schemas.microsoft.com/office/2006/metadata/properties" xmlns:ns2="6b1a32be-dc01-489a-8e47-e7f794ed504f" xmlns:ns3="74482285-8810-4629-8020-cde444f31b76" targetNamespace="http://schemas.microsoft.com/office/2006/metadata/properties" ma:root="true" ma:fieldsID="95bdf33d1f88c29627c69b338979cf42" ns2:_="" ns3:_="">
    <xsd:import namespace="6b1a32be-dc01-489a-8e47-e7f794ed504f"/>
    <xsd:import namespace="74482285-8810-4629-8020-cde444f31b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1a32be-dc01-489a-8e47-e7f794ed50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82285-8810-4629-8020-cde444f31b7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C35BC6-F981-4D7C-AEB2-E16F4C2805D2}"/>
</file>

<file path=customXml/itemProps2.xml><?xml version="1.0" encoding="utf-8"?>
<ds:datastoreItem xmlns:ds="http://schemas.openxmlformats.org/officeDocument/2006/customXml" ds:itemID="{91B66F25-C8FF-4A9D-A287-CCFAF3E05BDE}"/>
</file>

<file path=customXml/itemProps3.xml><?xml version="1.0" encoding="utf-8"?>
<ds:datastoreItem xmlns:ds="http://schemas.openxmlformats.org/officeDocument/2006/customXml" ds:itemID="{1C0CA489-2398-403F-AB97-D0D533CC7A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Component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Moorhouse</dc:creator>
  <cp:lastModifiedBy>Kimberley Simonson</cp:lastModifiedBy>
  <dcterms:created xsi:type="dcterms:W3CDTF">2018-10-06T13:30:55Z</dcterms:created>
  <dcterms:modified xsi:type="dcterms:W3CDTF">2018-10-18T21:16:36Z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0x0101003D51B860D81B5C4B98CF6EFF111729C1</vt:lpwstr>
  </property>
</Properties>
</file>